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 tabRatio="954"/>
  </bookViews>
  <sheets>
    <sheet name="Разрешаване" sheetId="1" r:id="rId1"/>
    <sheet name="Хомеопатични" sheetId="3" r:id="rId2"/>
    <sheet name="Регистрация" sheetId="4" r:id="rId3"/>
    <sheet name="Разширяване обхват" sheetId="5" r:id="rId4"/>
    <sheet name="Промени" sheetId="6" r:id="rId5"/>
    <sheet name="Прехвърляне на права" sheetId="9" r:id="rId6"/>
    <sheet name="Изменение" sheetId="10" r:id="rId7"/>
    <sheet name="Подновяване" sheetId="7" r:id="rId8"/>
    <sheet name="Подновяване хомеопатични" sheetId="8" r:id="rId9"/>
    <sheet name="Подновяване регистрации" sheetId="12" r:id="rId10"/>
    <sheet name="Паралелен внос" sheetId="13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3" l="1"/>
  <c r="N2" i="13"/>
  <c r="O1" i="13"/>
  <c r="G4" i="13" s="1"/>
  <c r="Q4" i="12" l="1"/>
  <c r="N4" i="12"/>
  <c r="E4" i="12"/>
  <c r="Q3" i="12"/>
  <c r="N3" i="12"/>
  <c r="Q2" i="12"/>
  <c r="N2" i="12"/>
  <c r="Q1" i="12"/>
  <c r="N1" i="12"/>
  <c r="D4" i="10" l="1"/>
  <c r="D4" i="9" l="1"/>
  <c r="T5" i="8" l="1"/>
  <c r="N5" i="8"/>
  <c r="T4" i="8"/>
  <c r="Q4" i="8"/>
  <c r="N4" i="8"/>
  <c r="E4" i="8"/>
  <c r="T3" i="8"/>
  <c r="Q3" i="8"/>
  <c r="N3" i="8"/>
  <c r="T2" i="8"/>
  <c r="Q2" i="8"/>
  <c r="N2" i="8"/>
  <c r="T1" i="8"/>
  <c r="Q1" i="8"/>
  <c r="N1" i="8"/>
  <c r="V5" i="7" l="1"/>
  <c r="S5" i="7"/>
  <c r="P5" i="7"/>
  <c r="V4" i="7"/>
  <c r="S4" i="7"/>
  <c r="P4" i="7"/>
  <c r="L4" i="7"/>
  <c r="G4" i="7"/>
  <c r="V3" i="7"/>
  <c r="S3" i="7"/>
  <c r="P3" i="7"/>
  <c r="V2" i="7"/>
  <c r="S2" i="7"/>
  <c r="P2" i="7"/>
  <c r="V1" i="7"/>
  <c r="S1" i="7"/>
  <c r="P1" i="7"/>
  <c r="F13" i="6" l="1"/>
  <c r="E13" i="6"/>
  <c r="N9" i="6"/>
  <c r="G9" i="6" s="1"/>
  <c r="N8" i="6"/>
  <c r="G8" i="6" s="1"/>
  <c r="N7" i="6"/>
  <c r="G7" i="6" s="1"/>
  <c r="N6" i="6"/>
  <c r="G6" i="6" s="1"/>
  <c r="N5" i="6"/>
  <c r="G5" i="6" s="1"/>
  <c r="N4" i="6"/>
  <c r="G4" i="6" s="1"/>
  <c r="G13" i="6" s="1"/>
  <c r="M4" i="5" l="1"/>
  <c r="F4" i="5"/>
  <c r="E4" i="4" l="1"/>
  <c r="E4" i="3" l="1"/>
  <c r="L4" i="1" l="1"/>
  <c r="G4" i="1" l="1"/>
</calcChain>
</file>

<file path=xl/sharedStrings.xml><?xml version="1.0" encoding="utf-8"?>
<sst xmlns="http://schemas.openxmlformats.org/spreadsheetml/2006/main" count="218" uniqueCount="62">
  <si>
    <t>Национална</t>
  </si>
  <si>
    <t>Дължима сума</t>
  </si>
  <si>
    <t>Разрешаване по</t>
  </si>
  <si>
    <t>Тип процедурата</t>
  </si>
  <si>
    <t>MRP референтна</t>
  </si>
  <si>
    <t>MRP засегната</t>
  </si>
  <si>
    <t>DCP референтна</t>
  </si>
  <si>
    <t>DCP засегната</t>
  </si>
  <si>
    <t>Брой лекарствени форми</t>
  </si>
  <si>
    <t>Брой количество на активното вещество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</si>
  <si>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</si>
  <si>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</si>
  <si>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r>
      <rPr>
        <b/>
        <sz val="12"/>
        <color theme="1"/>
        <rFont val="Calibri"/>
        <family val="2"/>
        <charset val="204"/>
        <scheme val="minor"/>
      </rPr>
      <t xml:space="preserve">Забележка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</t>
    </r>
  </si>
  <si>
    <t xml:space="preserve">1. За всяка различна лекарствена форма, за която заявлението е подадено едновременно с първоначалното заявление за разрешаване за употреба, се събира такса в размер 75 на сто от таксата.                                                                                                                                                   </t>
  </si>
  <si>
    <t>2. За всяко различно количество на активното вещество, за което заявлението е подадено едновременно с първоначалното заявление за разрешаване за употреба, се събира такса в размер 25 на сто от таксата.</t>
  </si>
  <si>
    <t>чл. 27 ал. 1, чл. 30 ал. 1, чл. 30 ал. 2 и чл. 31</t>
  </si>
  <si>
    <t>чл. 28 и чл. 32</t>
  </si>
  <si>
    <t>чл. 29 ал. 1, чл. 29 ал. 2</t>
  </si>
  <si>
    <t>От един източник</t>
  </si>
  <si>
    <t>До 5 източника</t>
  </si>
  <si>
    <t>Над 5 източника</t>
  </si>
  <si>
    <t xml:space="preserve">Изпълнителна агенция по лекарствата                                                           ул. Дамян Груев 8                                                                                     София 1303                                                                                         България                                                                                            Телефон: +359 2 8903555                                                                            Факс: +359 2 8903434                </t>
  </si>
  <si>
    <t>Хомеопатичен лекарствен продукт по чл. 35</t>
  </si>
  <si>
    <t>За един хомеопатичен лекарствен продукт</t>
  </si>
  <si>
    <t>Традиционен растителен лекарствен продукт по чл. 37</t>
  </si>
  <si>
    <t>Съдържащ до 3 растителни вещества или препарати</t>
  </si>
  <si>
    <t>За група хомеопатични лекарствени продукти (до 250 позиции в група)</t>
  </si>
  <si>
    <t>Съдържащ над 3 растителни вещества или препарати</t>
  </si>
  <si>
    <t>За регистрация на</t>
  </si>
  <si>
    <t>За група хомеопатични лекарствени продукти (от 251 до 500 позиции в група)</t>
  </si>
  <si>
    <t>Съдържащ до 3 растителни вещества или препарати + витамини и/или минерали</t>
  </si>
  <si>
    <t>За група хомеопатични лекарствени продукти (над 500 позиции в група)</t>
  </si>
  <si>
    <t>Съдържащ над 3 растителни вещества или препарати + витамини и/или минерали</t>
  </si>
  <si>
    <t>MRP</t>
  </si>
  <si>
    <t>Тип процедура</t>
  </si>
  <si>
    <t>DCP</t>
  </si>
  <si>
    <t>IA</t>
  </si>
  <si>
    <t>Международна</t>
  </si>
  <si>
    <t>IB</t>
  </si>
  <si>
    <t>Вид процедура</t>
  </si>
  <si>
    <t>Тип промяна</t>
  </si>
  <si>
    <t>Брой промени</t>
  </si>
  <si>
    <t>Брой ЛП</t>
  </si>
  <si>
    <t>II</t>
  </si>
  <si>
    <t>ОБЩО</t>
  </si>
  <si>
    <t xml:space="preserve">Изпълнителна агенция по лекарствата  ул. Дамян Груев 8                                                  София 1303                                                                България                                                    Телефон: +359 2 8903555                             Факс: +359 2 8903434   </t>
  </si>
  <si>
    <t>www.bda.bg</t>
  </si>
  <si>
    <t>Подновяване по</t>
  </si>
  <si>
    <t xml:space="preserve">1. За оценка на документация за подновяване на разрешение за употреба на лекарствен продукт се събира такса в размер 50 на сто от определената по реда на чл. 1 такса.                                                                                                                                                    </t>
  </si>
  <si>
    <t>2. За всяка различна лекарствена форма, за която заявлението е подадено едновременно с първоначалното заявление за разрешаване за употреба, се събира такса в размер 75 на сто от таксата.</t>
  </si>
  <si>
    <t>3. За всяко различно количество на активното вещество, за което заявлението е подадено едновременно с първоначалното заявление за разрешаване за употреба, се събира такса в размер 25 на сто от таксата.</t>
  </si>
  <si>
    <t>Забележка</t>
  </si>
  <si>
    <t>1. За оценка на документация за подновяване на
разрешение за употреба на лекарствен продукт се събира такса в размер 50 на сто от определената по реда на чл. 2 такса.</t>
  </si>
  <si>
    <t>Брой разрешения</t>
  </si>
  <si>
    <t>Брой изменения</t>
  </si>
  <si>
    <t>Количества активно вещество</t>
  </si>
  <si>
    <t>Брой държави</t>
  </si>
  <si>
    <t>НЕ</t>
  </si>
  <si>
    <t>ДА</t>
  </si>
  <si>
    <t>Разрешение</t>
  </si>
  <si>
    <t>За оценка на документация за подновяване на удостоверение за регистрация на
лекарствен продукт се събира такса в размер 50 на сто от определената по реда на чл. 3 такса.</t>
  </si>
  <si>
    <t>За всяка различна лекарствена форма, количество на активното вещество и/или различна държава, независимо дали заявлението е подадено едновременно или не с първоначалното заявление за разрешаване на паралелен внос, се събира такса в размер 50 на сто от таксата, определена по реда на ал.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</si>
</sst>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scheme val="minor"/>
    </font>
    <font>
      <b/>
      <sz val="16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4" xfId="0" applyBorder="1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1" applyBorder="1"/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/>
  </cellXfs>
  <cellStyles count="2">
    <cellStyle name="Hyperlink" xfId="1" builtinId="8"/>
    <cellStyle name="Normal" xfId="0" builtinId="0"/>
  </cellStyles>
  <dxfs count="61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2</xdr:row>
      <xdr:rowOff>9525</xdr:rowOff>
    </xdr:from>
    <xdr:to>
      <xdr:col>25</xdr:col>
      <xdr:colOff>9525</xdr:colOff>
      <xdr:row>6</xdr:row>
      <xdr:rowOff>47625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9525</xdr:colOff>
      <xdr:row>7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180975</xdr:rowOff>
    </xdr:from>
    <xdr:to>
      <xdr:col>12</xdr:col>
      <xdr:colOff>0</xdr:colOff>
      <xdr:row>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7225" y="371475"/>
          <a:ext cx="2514600" cy="1609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0</xdr:colOff>
      <xdr:row>8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9525</xdr:colOff>
      <xdr:row>7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2</xdr:row>
      <xdr:rowOff>0</xdr:rowOff>
    </xdr:from>
    <xdr:to>
      <xdr:col>11</xdr:col>
      <xdr:colOff>19050</xdr:colOff>
      <xdr:row>6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381000"/>
          <a:ext cx="2514600" cy="16097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600074</xdr:colOff>
      <xdr:row>2</xdr:row>
      <xdr:rowOff>9525</xdr:rowOff>
    </xdr:from>
    <xdr:to>
      <xdr:col>12</xdr:col>
      <xdr:colOff>9524</xdr:colOff>
      <xdr:row>10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4" y="390525"/>
          <a:ext cx="2619375" cy="1600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9525</xdr:rowOff>
    </xdr:from>
    <xdr:to>
      <xdr:col>9</xdr:col>
      <xdr:colOff>9525</xdr:colOff>
      <xdr:row>8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9525</xdr:rowOff>
    </xdr:from>
    <xdr:to>
      <xdr:col>9</xdr:col>
      <xdr:colOff>9525</xdr:colOff>
      <xdr:row>8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2</xdr:row>
      <xdr:rowOff>9525</xdr:rowOff>
    </xdr:from>
    <xdr:to>
      <xdr:col>12</xdr:col>
      <xdr:colOff>9525</xdr:colOff>
      <xdr:row>6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0</xdr:colOff>
      <xdr:row>8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G4" totalsRowShown="0" headerRowDxfId="60" dataDxfId="59">
  <tableColumns count="5">
    <tableColumn id="1" name="Разрешаване по" dataDxfId="58"/>
    <tableColumn id="2" name="Тип процедурата" dataDxfId="57"/>
    <tableColumn id="3" name="Брой лекарствени форми" dataDxfId="56"/>
    <tableColumn id="4" name="Брой количество на активното вещество" dataDxfId="55"/>
    <tableColumn id="5" name="Дължима сума" dataDxfId="54">
      <calculatedColumnFormula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calculatedColumnFormula>
    </tableColumn>
  </tableColumns>
  <tableStyleInfo name="TableStyleMedium28" showFirstColumn="0" showLastColumn="0" showRowStripes="1" showColumnStripes="0"/>
</table>
</file>

<file path=xl/tables/table10.xml><?xml version="1.0" encoding="utf-8"?>
<table xmlns="http://schemas.openxmlformats.org/spreadsheetml/2006/main" id="11" name="Table212" displayName="Table212" ref="C3:E4" totalsRowShown="0" headerRowDxfId="10" dataDxfId="9">
  <tableColumns count="3">
    <tableColumn id="1" name="За регистрация на" dataDxfId="8"/>
    <tableColumn id="2" name="Тип процедурата" dataDxfId="7"/>
    <tableColumn id="5" name="Дължима сума" dataDxfId="6">
      <calculatedColumnFormula>IF(AND(Table212[[#This Row],[За регистрация на]]=L1,Table212[[#This Row],[Тип процедурата]]=M1),N1,IF(AND(Table212[[#This Row],[За регистрация на]]=L1,Table212[[#This Row],[Тип процедурата]]=M2),N2,IF(AND(Table212[[#This Row],[За регистрация на]]=L1,Table212[[#This Row],[Тип процедурата]]=M3),N3,IF(AND(Table212[[#This Row],[За регистрация на]]=L1,Table212[[#This Row],[Тип процедурата]]=M4),N4,IF(AND(Table212[[#This Row],[За регистрация на]]=O1,Table212[[#This Row],[Тип процедурата]]=P1),Q1,IF(AND(Table212[[#This Row],[За регистрация на]]=O1,Table212[[#This Row],[Тип процедурата]]=P2),Q2,IF(AND(Table212[[#This Row],[За регистрация на]]=O1,Table212[[#This Row],[Тип процедурата]]=P3),Q3,IF(AND(Table212[[#This Row],[За регистрация на]]=O1,Table212[[#This Row],[Тип процедурата]]=P4),Q4,0))))))))</calculatedColumnFormula>
    </tableColumn>
  </tableColumns>
  <tableStyleInfo name="TableStyleMedium28" showFirstColumn="0" showLastColumn="0" showRowStripes="1" showColumnStripes="0"/>
</table>
</file>

<file path=xl/tables/table11.xml><?xml version="1.0" encoding="utf-8"?>
<table xmlns="http://schemas.openxmlformats.org/spreadsheetml/2006/main" id="10" name="Table211" displayName="Table211" ref="C3:G4" totalsRowShown="0" headerRowDxfId="5">
  <tableColumns count="5">
    <tableColumn id="1" name="Разрешение" dataDxfId="4"/>
    <tableColumn id="2" name="Брой лекарствени форми" dataDxfId="3"/>
    <tableColumn id="3" name="Количества активно вещество" dataDxfId="2"/>
    <tableColumn id="4" name="Брой държави" dataDxfId="1"/>
    <tableColumn id="5" name="Дължима сума" dataDxfId="0">
      <calculatedColumnFormula>IF(C4=M2,(Table211[Брой лекарствени форми]+Table211[Количества активно вещество]+Table211[Брой държави])*N2,O1)</calculatedColumnFormula>
    </tableColumn>
  </tableColumns>
  <tableStyleInfo name="TableStyleMedium28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C3:E4" totalsRowShown="0" headerRowDxfId="53" dataDxfId="52">
  <tableColumns count="3">
    <tableColumn id="1" name="Разрешаване по" dataDxfId="51"/>
    <tableColumn id="2" name="Тип процедурата" dataDxfId="50"/>
    <tableColumn id="5" name="Дължима сума" dataDxfId="49">
      <calculatedColumnFormula>IF(AND(Table22[[#This Row],[Разрешаване по]]=L1,Table22[[#This Row],[Тип процедурата]]="Национална"),N1,IF(AND(Table22[[#This Row],[Разрешаване по]]=L1,Table22[[#This Row],[Тип процедурата]]="MRP референтна"),N2,IF(AND(Table22[[#This Row],[Разрешаване по]]=L1,Table22[[#This Row],[Тип процедурата]]="MRP засегната"),N3,IF(AND(Table22[[#This Row],[Разрешаване по]]=L1,Table22[[#This Row],[Тип процедурата]]="DCP референтна"),N4,IF(AND(Table22[[#This Row],[Разрешаване по]]=L1,Table22[[#This Row],[Тип процедурата]]="DCP засегната"),N5,IF(AND(Table22[[#This Row],[Разрешаване по]]=O1,Table22[[#This Row],[Тип процедурата]]="Национална"),Q1,IF(AND(Table22[[#This Row],[Разрешаване по]]=O1,Table22[[#This Row],[Тип процедурата]]="MRP референтна"),Q2,IF(AND(Table22[[#This Row],[Разрешаване по]]=O1,Table22[[#This Row],[Тип процедурата]]="MRP засегната"),Q3,IF(AND(Table22[[#This Row],[Разрешаване по]]=O1,Table22[[#This Row],[Тип процедурата]]="DCP референтна"),Q4,IF(AND(Table22[[#This Row],[Разрешаване по]]=O1,Table22[[#This Row],[Тип процедурата]]="DCP засегната"),Q5,IF(AND(Table22[[#This Row],[Разрешаване по]]=R1,Table22[[#This Row],[Тип процедурата]]="Национална"),T1,IF(AND(Table22[[#This Row],[Разрешаване по]]=R1,Table22[[#This Row],[Тип процедурата]]="MRP референтна"),T2,IF(AND(Table22[[#This Row],[Разрешаване по]]=R1,Table22[[#This Row],[Тип процедурата]]="MRP засегната"),T3,IF(AND(Table22[[#This Row],[Разрешаване по]]=R1,Table22[[#This Row],[Тип процедурата]]="DCP референтна"),T4,IF(AND(Table22[[#This Row],[Разрешаване по]]=R1,Table22[[#This Row],[Тип процедурата]]="DCP засегната"),T5,0)))))))))))))))</calculatedColumnFormula>
    </tableColumn>
  </tableColumns>
  <tableStyleInfo name="TableStyleMedium28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C3:E4" totalsRowShown="0" headerRowDxfId="48" dataDxfId="47">
  <tableColumns count="3">
    <tableColumn id="1" name="За регистрация на" dataDxfId="46"/>
    <tableColumn id="2" name="Тип процедурата" dataDxfId="45"/>
    <tableColumn id="5" name="Дължима сума" dataDxfId="44">
      <calculatedColumnFormula>IF(AND(Table24[[#This Row],[За регистрация на]]=L1,Table24[[#This Row],[Тип процедурата]]=M1),N1,IF(AND(Table24[[#This Row],[За регистрация на]]=L1,Table24[[#This Row],[Тип процедурата]]=M2),N2,IF(AND(Table24[[#This Row],[За регистрация на]]=L1,Table24[[#This Row],[Тип процедурата]]=M3),N3,IF(AND(Table24[[#This Row],[За регистрация на]]=L1,Table24[[#This Row],[Тип процедурата]]=M4),N4,IF(AND(Table24[[#This Row],[За регистрация на]]=O1,Table24[[#This Row],[Тип процедурата]]=P1),Q1,IF(AND(Table24[[#This Row],[За регистрация на]]=O1,Table24[[#This Row],[Тип процедурата]]=P2),Q2,IF(AND(Table24[[#This Row],[За регистрация на]]=O1,Table24[[#This Row],[Тип процедурата]]=P3),Q3,IF(AND(Table24[[#This Row],[За регистрация на]]=O1,Table24[[#This Row],[Тип процедурата]]=P4),Q4,0))))))))</calculatedColumnFormula>
    </tableColumn>
  </tableColumns>
  <tableStyleInfo name="TableStyleMedium28" showFirstColumn="0" showLastColumn="0" showRowStripes="1" showColumnStripes="0"/>
</table>
</file>

<file path=xl/tables/table4.xml><?xml version="1.0" encoding="utf-8"?>
<table xmlns="http://schemas.openxmlformats.org/spreadsheetml/2006/main" id="4" name="Table25" displayName="Table25" ref="C3:F4" totalsRowShown="0" headerRowDxfId="43" dataDxfId="42">
  <tableColumns count="4">
    <tableColumn id="1" name="Тип процедура" dataDxfId="41"/>
    <tableColumn id="3" name="Брой лекарствени форми" dataDxfId="40"/>
    <tableColumn id="4" name="Брой количество на активното вещество" dataDxfId="39"/>
    <tableColumn id="5" name="Дължима сума" dataDxfId="38">
      <calculatedColumnFormula>IF(Table25[[#This Row],[Брой лекарствени форми]]=1,M4,IF(Table25[[#This Row],[Брой лекарствени форми]]&gt;=2,(Table25[[#This Row],[Брой лекарствени форми]]-1)*(M4*0.75)+M4))+IF(Table25[[#This Row],[Брой количество на активното вещество]]&gt;Table25[[#This Row],[Брой лекарствени форми]],(Table25[[#This Row],[Брой количество на активното вещество]]-Table25[[#This Row],[Брой лекарствени форми]])*(M4*0.25))</calculatedColumnFormula>
    </tableColumn>
  </tableColumns>
  <tableStyleInfo name="TableStyleMedium28" showFirstColumn="0" showLastColumn="0" showRowStripes="1" showColumnStripes="0"/>
</table>
</file>

<file path=xl/tables/table5.xml><?xml version="1.0" encoding="utf-8"?>
<table xmlns="http://schemas.openxmlformats.org/spreadsheetml/2006/main" id="5" name="Table26" displayName="Table26" ref="C3:G9" totalsRowShown="0" headerRowDxfId="37" dataDxfId="36">
  <tableColumns count="5">
    <tableColumn id="1" name="Вид процедура" dataDxfId="35"/>
    <tableColumn id="2" name="Тип промяна" dataDxfId="34"/>
    <tableColumn id="3" name="Брой промени" dataDxfId="33"/>
    <tableColumn id="4" name="Брой ЛП" dataDxfId="32"/>
    <tableColumn id="5" name="Дължима сума" dataDxfId="31">
      <calculatedColumnFormula>SUM(N4*Table26[[#This Row],[Брой промени]]*Table26[[#This Row],[Брой ЛП]])</calculatedColumnFormula>
    </tableColumn>
  </tableColumns>
  <tableStyleInfo name="TableStyleMedium28" showFirstColumn="0" showLastColumn="0" showRowStripes="1" showColumnStripes="0"/>
</table>
</file>

<file path=xl/tables/table6.xml><?xml version="1.0" encoding="utf-8"?>
<table xmlns="http://schemas.openxmlformats.org/spreadsheetml/2006/main" id="8" name="Table29" displayName="Table29" ref="C3:D4" totalsRowShown="0" headerRowDxfId="30" dataDxfId="29">
  <tableColumns count="2">
    <tableColumn id="1" name="Брой разрешения" dataDxfId="28"/>
    <tableColumn id="5" name="Дължима сума" dataDxfId="27">
      <calculatedColumnFormula>Table29[Брой разрешения]*2000</calculatedColumnFormula>
    </tableColumn>
  </tableColumns>
  <tableStyleInfo name="TableStyleMedium28" showFirstColumn="0" showLastColumn="0" showRowStripes="1" showColumnStripes="0"/>
</table>
</file>

<file path=xl/tables/table7.xml><?xml version="1.0" encoding="utf-8"?>
<table xmlns="http://schemas.openxmlformats.org/spreadsheetml/2006/main" id="9" name="Table210" displayName="Table210" ref="C3:D4" totalsRowShown="0" headerRowDxfId="26" dataDxfId="25">
  <tableColumns count="2">
    <tableColumn id="1" name="Брой изменения" dataDxfId="24"/>
    <tableColumn id="5" name="Дължима сума" dataDxfId="23">
      <calculatedColumnFormula>Table210[Брой изменения]*100</calculatedColumnFormula>
    </tableColumn>
  </tableColumns>
  <tableStyleInfo name="TableStyleMedium28" showFirstColumn="0" showLastColumn="0" showRowStripes="1" showColumnStripes="0"/>
</table>
</file>

<file path=xl/tables/table8.xml><?xml version="1.0" encoding="utf-8"?>
<table xmlns="http://schemas.openxmlformats.org/spreadsheetml/2006/main" id="6" name="Table27" displayName="Table27" ref="C3:G4" totalsRowShown="0" headerRowDxfId="22" dataDxfId="21">
  <tableColumns count="5">
    <tableColumn id="1" name="Подновяване по" dataDxfId="20"/>
    <tableColumn id="2" name="Тип процедурата" dataDxfId="19"/>
    <tableColumn id="3" name="Брой лекарствени форми" dataDxfId="18"/>
    <tableColumn id="4" name="Брой количество на активното вещество" dataDxfId="17"/>
    <tableColumn id="5" name="Дължима сума" dataDxfId="16">
      <calculatedColumnFormula>IF(Table27[[#This Row],[Брой лекарствени форми]]=1,L4,IF(Table27[[#This Row],[Брой лекарствени форми]]&gt;=2,(Table27[[#This Row],[Брой лекарствени форми]]-1)*(L4*0.75)+L4))+IF(Table27[[#This Row],[Брой количество на активното вещество]]&gt;Table27[[#This Row],[Брой лекарствени форми]],(Table27[[#This Row],[Брой количество на активното вещество]]-Table27[[#This Row],[Брой лекарствени форми]])*(L4*0.25))</calculatedColumnFormula>
    </tableColumn>
  </tableColumns>
  <tableStyleInfo name="TableStyleMedium28" showFirstColumn="0" showLastColumn="0" showRowStripes="1" showColumnStripes="0"/>
</table>
</file>

<file path=xl/tables/table9.xml><?xml version="1.0" encoding="utf-8"?>
<table xmlns="http://schemas.openxmlformats.org/spreadsheetml/2006/main" id="7" name="Table28" displayName="Table28" ref="C3:E4" totalsRowShown="0" headerRowDxfId="15" dataDxfId="14">
  <tableColumns count="3">
    <tableColumn id="1" name="Подновяване по" dataDxfId="13"/>
    <tableColumn id="2" name="Тип процедурата" dataDxfId="12"/>
    <tableColumn id="5" name="Дължима сума" dataDxfId="11">
      <calculatedColumnFormula>IF(AND(Table28[[#This Row],[Подновяване по]]=L1,Table28[[#This Row],[Тип процедурата]]=M1),N1,IF(AND(Table28[[#This Row],[Подновяване по]]=L1,Table28[[#This Row],[Тип процедурата]]=M2),N2,IF(AND(Table28[[#This Row],[Подновяване по]]=L1,Table28[[#This Row],[Тип процедурата]]=M3),N3,IF(AND(Table28[[#This Row],[Подновяване по]]=L1,Table28[[#This Row],[Тип процедурата]]=M4),N4,IF(AND(Table28[[#This Row],[Подновяване по]]=L1,Table28[[#This Row],[Тип процедурата]]=M5),N5,IF(AND(Table28[[#This Row],[Подновяване по]]=O1,Table28[[#This Row],[Тип процедурата]]=P1),Q1,IF(AND(Table28[[#This Row],[Подновяване по]]=O1,Table28[[#This Row],[Тип процедурата]]=P2),Q2,IF(AND(Table28[[#This Row],[Подновяване по]]=O1,Table28[[#This Row],[Тип процедурата]]=P3),Q3,IF(AND(Table28[[#This Row],[Подновяване по]]=O1,Table28[[#This Row],[Тип процедурата]]=P4),Q4,IF(AND(Table28[[#This Row],[Подновяване по]]=O1,Table28[[#This Row],[Тип процедурата]]=P5),Q5,IF(AND(Table28[[#This Row],[Подновяване по]]=R1,Table28[[#This Row],[Тип процедурата]]=S1),T1,IF(AND(Table28[[#This Row],[Подновяване по]]=R1,Table28[[#This Row],[Тип процедурата]]=S2),T2,IF(AND(Table28[[#This Row],[Подновяване по]]=R1,Table28[[#This Row],[Тип процедурата]]=S3),T3,IF(AND(Table28[[#This Row],[Подновяване по]]=R1,Table28[[#This Row],[Тип процедурата]]=S4),T4,IF(AND(Table28[[#This Row],[Подновяване по]]=R1,Table28[[#This Row],[Тип процедурата]]=T5),T5,0)))))))))))))))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7" width="20.7109375" style="1" customWidth="1"/>
    <col min="11" max="11" width="7.7109375" customWidth="1"/>
    <col min="12" max="12" width="9.140625" style="1" hidden="1" customWidth="1"/>
    <col min="13" max="13" width="9.140625" hidden="1" customWidth="1"/>
    <col min="14" max="14" width="39.28515625" hidden="1" customWidth="1"/>
    <col min="15" max="15" width="16.5703125" hidden="1" customWidth="1"/>
    <col min="16" max="16" width="9.140625" hidden="1" customWidth="1"/>
    <col min="17" max="17" width="13.85546875" hidden="1" customWidth="1"/>
    <col min="18" max="18" width="17.5703125" hidden="1" customWidth="1"/>
    <col min="19" max="19" width="9.140625" hidden="1" customWidth="1"/>
    <col min="20" max="20" width="21.28515625" hidden="1" customWidth="1"/>
    <col min="21" max="21" width="17.7109375" hidden="1" customWidth="1"/>
    <col min="22" max="22" width="9.140625" hidden="1" customWidth="1"/>
    <col min="23" max="23" width="39" hidden="1" customWidth="1"/>
    <col min="24" max="24" width="21.140625" hidden="1" customWidth="1"/>
    <col min="25" max="25" width="11.7109375" customWidth="1"/>
    <col min="26" max="26" width="9.140625" customWidth="1"/>
  </cols>
  <sheetData>
    <row r="1" spans="3:25" x14ac:dyDescent="0.25">
      <c r="N1" s="8" t="s">
        <v>15</v>
      </c>
      <c r="O1" s="8" t="s">
        <v>0</v>
      </c>
      <c r="P1" s="10">
        <v>15000</v>
      </c>
      <c r="Q1" s="9" t="s">
        <v>16</v>
      </c>
      <c r="R1" s="8" t="s">
        <v>0</v>
      </c>
      <c r="S1" s="10">
        <v>7500</v>
      </c>
      <c r="T1" s="9" t="s">
        <v>17</v>
      </c>
      <c r="U1" s="8" t="s">
        <v>0</v>
      </c>
      <c r="V1" s="8">
        <v>15000</v>
      </c>
      <c r="W1" s="8" t="s">
        <v>15</v>
      </c>
      <c r="X1" s="8"/>
    </row>
    <row r="2" spans="3:25" x14ac:dyDescent="0.25">
      <c r="N2" s="8"/>
      <c r="O2" s="8" t="s">
        <v>4</v>
      </c>
      <c r="P2" s="10">
        <v>16000</v>
      </c>
      <c r="Q2" s="9"/>
      <c r="R2" s="8" t="s">
        <v>4</v>
      </c>
      <c r="S2" s="10">
        <v>12000</v>
      </c>
      <c r="T2" s="9"/>
      <c r="U2" s="8" t="s">
        <v>4</v>
      </c>
      <c r="V2" s="8">
        <v>16000</v>
      </c>
      <c r="W2" s="9" t="s">
        <v>16</v>
      </c>
      <c r="X2" s="8"/>
    </row>
    <row r="3" spans="3:25" ht="47.25" x14ac:dyDescent="0.25">
      <c r="C3" s="4" t="s">
        <v>2</v>
      </c>
      <c r="D3" s="4" t="s">
        <v>3</v>
      </c>
      <c r="E3" s="4" t="s">
        <v>8</v>
      </c>
      <c r="F3" s="4" t="s">
        <v>9</v>
      </c>
      <c r="G3" s="4" t="s">
        <v>1</v>
      </c>
      <c r="N3" s="8"/>
      <c r="O3" s="8" t="s">
        <v>5</v>
      </c>
      <c r="P3" s="10">
        <v>8000</v>
      </c>
      <c r="Q3" s="9"/>
      <c r="R3" s="8" t="s">
        <v>5</v>
      </c>
      <c r="S3" s="10">
        <v>6000</v>
      </c>
      <c r="T3" s="9"/>
      <c r="U3" s="8" t="s">
        <v>5</v>
      </c>
      <c r="V3" s="8">
        <v>8000</v>
      </c>
      <c r="W3" s="9" t="s">
        <v>17</v>
      </c>
      <c r="X3" s="8"/>
    </row>
    <row r="4" spans="3:25" ht="45.2" customHeight="1" x14ac:dyDescent="0.25">
      <c r="C4" s="11"/>
      <c r="D4" s="3"/>
      <c r="E4" s="3"/>
      <c r="F4" s="3"/>
      <c r="G4" s="12">
        <f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f>
        <v>0</v>
      </c>
      <c r="L4" s="2">
        <f>IF(AND(Table2[[#This Row],[Разрешаване по]]=N1,Table2[[#This Row],[Тип процедурата]]="Национална"),P1,IF(AND(Table2[[#This Row],[Разрешаване по]]=N1,Table2[[#This Row],[Тип процедурата]]="MRP референтна"),P2,IF(AND(Table2[[#This Row],[Разрешаване по]]=N1,Table2[[#This Row],[Тип процедурата]]="MRP засегната"),P3,IF(AND(Table2[[#This Row],[Разрешаване по]]=N1,Table2[[#This Row],[Тип процедурата]]="DCP референтна"),P4,IF(AND(Table2[[#This Row],[Разрешаване по]]=N1,Table2[[#This Row],[Тип процедурата]]="DCP засегната"),P5,IF(AND(Table2[[#This Row],[Разрешаване по]]=Q1,Table2[[#This Row],[Тип процедурата]]="Национална"),S1,IF(AND(Table2[[#This Row],[Разрешаване по]]=Q1,Table2[[#This Row],[Тип процедурата]]="MRP референтна"),S2,IF(AND(Table2[[#This Row],[Разрешаване по]]=Q1,Table2[[#This Row],[Тип процедурата]]="MRP засегната"),S3,IF(AND(Table2[[#This Row],[Разрешаване по]]=Q1,Table2[[#This Row],[Тип процедурата]]="DCP референтна"),S4,IF(AND(Table2[[#This Row],[Разрешаване по]]=Q1,Table2[[#This Row],[Тип процедурата]]="DCP засегната"),S5,IF(AND(Table2[[#This Row],[Разрешаване по]]=T1,Table2[[#This Row],[Тип процедурата]]="Национална"),V1,IF(AND(Table2[[#This Row],[Разрешаване по]]=T1,Table2[[#This Row],[Тип процедурата]]="MRP референтна"),V2,IF(AND(Table2[[#This Row],[Разрешаване по]]=T1,Table2[[#This Row],[Тип процедурата]]="MRP засегната"),V3,IF(AND(Table2[[#This Row],[Разрешаване по]]=T1,Table2[[#This Row],[Тип процедурата]]="DCP референтна"),V4,IF(AND(Table2[[#This Row],[Разрешаване по]]=T1,Table2[[#This Row],[Тип процедурата]]="DCP засегната"),V5,0)))))))))))))))</f>
        <v>0</v>
      </c>
      <c r="N4" s="8"/>
      <c r="O4" s="8" t="s">
        <v>6</v>
      </c>
      <c r="P4" s="10">
        <v>20000</v>
      </c>
      <c r="Q4" s="9"/>
      <c r="R4" s="8" t="s">
        <v>6</v>
      </c>
      <c r="S4" s="10">
        <v>14000</v>
      </c>
      <c r="T4" s="9"/>
      <c r="U4" s="8" t="s">
        <v>6</v>
      </c>
      <c r="V4" s="8">
        <v>20000</v>
      </c>
      <c r="X4" s="8"/>
    </row>
    <row r="5" spans="3:25" ht="15.75" x14ac:dyDescent="0.25">
      <c r="C5" s="3"/>
      <c r="D5" s="3"/>
      <c r="E5" s="3"/>
      <c r="F5" s="3"/>
      <c r="G5" s="3"/>
      <c r="L5" s="7"/>
      <c r="N5" s="8"/>
      <c r="O5" s="8" t="s">
        <v>7</v>
      </c>
      <c r="P5" s="10">
        <v>10000</v>
      </c>
      <c r="Q5" s="9"/>
      <c r="R5" s="8" t="s">
        <v>7</v>
      </c>
      <c r="S5" s="10">
        <v>7000</v>
      </c>
      <c r="T5" s="9"/>
      <c r="U5" s="8" t="s">
        <v>7</v>
      </c>
      <c r="V5" s="8">
        <v>10000</v>
      </c>
      <c r="X5" s="8"/>
    </row>
    <row r="6" spans="3:25" ht="15.75" x14ac:dyDescent="0.25">
      <c r="C6" s="3"/>
      <c r="D6" s="3"/>
      <c r="E6" s="3"/>
      <c r="F6" s="3"/>
      <c r="G6" s="3"/>
      <c r="L6" s="7"/>
    </row>
    <row r="7" spans="3:25" ht="15.75" x14ac:dyDescent="0.25">
      <c r="C7" s="3"/>
      <c r="D7" s="3"/>
      <c r="E7" s="3"/>
      <c r="F7" s="3"/>
      <c r="G7" s="3"/>
      <c r="L7" s="7"/>
    </row>
    <row r="8" spans="3:25" ht="15.75" customHeight="1" x14ac:dyDescent="0.25">
      <c r="C8" s="6" t="s">
        <v>12</v>
      </c>
      <c r="D8" s="6"/>
      <c r="E8" s="6"/>
      <c r="F8" s="6"/>
      <c r="G8" s="6"/>
      <c r="L8" s="7"/>
    </row>
    <row r="9" spans="3:25" ht="15" customHeight="1" x14ac:dyDescent="0.25">
      <c r="C9" s="39" t="s">
        <v>13</v>
      </c>
      <c r="D9" s="39"/>
      <c r="E9" s="39"/>
      <c r="F9" s="39"/>
      <c r="G9" s="39"/>
      <c r="L9" s="7"/>
    </row>
    <row r="10" spans="3:25" ht="15" customHeight="1" x14ac:dyDescent="0.25">
      <c r="C10" s="39"/>
      <c r="D10" s="39"/>
      <c r="E10" s="39"/>
      <c r="F10" s="39"/>
      <c r="G10" s="39"/>
      <c r="L10" s="7"/>
    </row>
    <row r="11" spans="3:25" ht="15" customHeight="1" x14ac:dyDescent="0.25">
      <c r="C11" s="39"/>
      <c r="D11" s="39"/>
      <c r="E11" s="39"/>
      <c r="F11" s="39"/>
      <c r="G11" s="39"/>
      <c r="L11" s="7"/>
    </row>
    <row r="12" spans="3:25" ht="15" customHeight="1" x14ac:dyDescent="0.25">
      <c r="C12" s="39" t="s">
        <v>14</v>
      </c>
      <c r="D12" s="39"/>
      <c r="E12" s="39"/>
      <c r="F12" s="39"/>
      <c r="G12" s="39"/>
      <c r="I12" s="38" t="s">
        <v>11</v>
      </c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3:25" ht="15" customHeight="1" x14ac:dyDescent="0.25">
      <c r="C13" s="39"/>
      <c r="D13" s="39"/>
      <c r="E13" s="39"/>
      <c r="F13" s="39"/>
      <c r="G13" s="39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3:25" ht="15" customHeight="1" x14ac:dyDescent="0.25">
      <c r="C14" s="39"/>
      <c r="D14" s="39"/>
      <c r="E14" s="39"/>
      <c r="F14" s="39"/>
      <c r="G14" s="39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</row>
    <row r="15" spans="3:25" ht="15" customHeight="1" x14ac:dyDescent="0.25">
      <c r="C15" s="6"/>
      <c r="D15" s="6"/>
      <c r="E15" s="6"/>
      <c r="F15" s="6"/>
      <c r="G15" s="6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</row>
    <row r="16" spans="3:25" ht="15" customHeight="1" x14ac:dyDescent="0.25">
      <c r="C16" s="6"/>
      <c r="D16" s="6"/>
      <c r="E16" s="6"/>
      <c r="F16" s="6"/>
      <c r="G16" s="6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</row>
    <row r="17" spans="3:25" ht="15" customHeight="1" x14ac:dyDescent="0.25">
      <c r="C17" s="6"/>
      <c r="D17" s="6"/>
      <c r="E17" s="6"/>
      <c r="F17" s="6"/>
      <c r="G17" s="6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</row>
    <row r="18" spans="3:25" ht="1.5" customHeight="1" x14ac:dyDescent="0.25">
      <c r="C18" s="6"/>
      <c r="D18" s="6"/>
      <c r="E18" s="6"/>
      <c r="F18" s="6"/>
      <c r="G18" s="6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</row>
    <row r="19" spans="3:25" ht="15" customHeight="1" x14ac:dyDescent="0.25">
      <c r="C19" s="6"/>
      <c r="D19" s="6"/>
      <c r="E19" s="6"/>
      <c r="F19" s="6"/>
      <c r="G19" s="6"/>
      <c r="L19" s="7"/>
      <c r="Y19" s="5" t="s">
        <v>10</v>
      </c>
    </row>
    <row r="20" spans="3:25" ht="15" customHeight="1" x14ac:dyDescent="0.25">
      <c r="C20" s="6"/>
      <c r="D20" s="6"/>
      <c r="E20" s="6"/>
      <c r="F20" s="6"/>
      <c r="G20" s="6"/>
      <c r="L20" s="7"/>
    </row>
    <row r="21" spans="3:25" ht="15" customHeight="1" x14ac:dyDescent="0.25">
      <c r="C21" s="6"/>
      <c r="D21" s="6"/>
      <c r="E21" s="6"/>
      <c r="F21" s="6"/>
      <c r="G21" s="6"/>
    </row>
    <row r="22" spans="3:25" ht="15" customHeight="1" x14ac:dyDescent="0.25">
      <c r="C22" s="6"/>
      <c r="D22" s="6"/>
      <c r="E22" s="6"/>
      <c r="F22" s="6"/>
      <c r="G22" s="6"/>
    </row>
    <row r="23" spans="3:25" ht="15" customHeight="1" x14ac:dyDescent="0.25">
      <c r="C23" s="6"/>
      <c r="D23" s="6"/>
      <c r="E23" s="6"/>
      <c r="F23" s="6"/>
      <c r="G23" s="6"/>
    </row>
    <row r="24" spans="3:25" ht="15" customHeight="1" x14ac:dyDescent="0.25">
      <c r="C24" s="6"/>
      <c r="D24" s="6"/>
      <c r="E24" s="6"/>
      <c r="F24" s="6"/>
      <c r="G24" s="6"/>
    </row>
    <row r="25" spans="3:25" ht="15" customHeight="1" x14ac:dyDescent="0.25">
      <c r="C25" s="6"/>
      <c r="D25" s="6"/>
      <c r="E25" s="6"/>
      <c r="F25" s="6"/>
      <c r="G25" s="6"/>
    </row>
    <row r="26" spans="3:25" ht="15" customHeight="1" x14ac:dyDescent="0.25">
      <c r="C26" s="6"/>
      <c r="D26" s="6"/>
      <c r="E26" s="6"/>
      <c r="F26" s="6"/>
      <c r="G26" s="6"/>
    </row>
    <row r="27" spans="3:25" ht="15" customHeight="1" x14ac:dyDescent="0.25">
      <c r="C27" s="6"/>
      <c r="D27" s="6"/>
      <c r="E27" s="6"/>
      <c r="F27" s="6"/>
      <c r="G27" s="6"/>
    </row>
  </sheetData>
  <sheetProtection algorithmName="SHA-512" hashValue="H39unFGEKs/dNQIxzKREL4axl1hKl9qGaS6VuAJKZ9Uf9y5K+QVcjbd/yAwZws7aJw8+Fr1j9qe+N/bkDy//iw==" saltValue="6mCfUkyIeWUMEkNGBsqmhQ==" spinCount="100000" sheet="1" objects="1" scenarios="1"/>
  <protectedRanges>
    <protectedRange sqref="C4:F4" name="Range1"/>
  </protectedRanges>
  <mergeCells count="3">
    <mergeCell ref="I12:Y18"/>
    <mergeCell ref="C9:G11"/>
    <mergeCell ref="C12:G14"/>
  </mergeCells>
  <dataValidations count="2">
    <dataValidation type="list" allowBlank="1" showInputMessage="1" showErrorMessage="1" sqref="D4">
      <formula1>$O$1:$O$5</formula1>
    </dataValidation>
    <dataValidation type="list" allowBlank="1" showInputMessage="1" showErrorMessage="1" sqref="C4">
      <formula1>$W$1:$W$3</formula1>
    </dataValidation>
  </dataValidations>
  <hyperlinks>
    <hyperlink ref="Y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4" width="40.7109375" style="1" customWidth="1"/>
    <col min="5" max="5" width="20.7109375" style="1" customWidth="1"/>
    <col min="9" max="9" width="7.7109375" customWidth="1"/>
    <col min="10" max="10" width="11.5703125" style="1" customWidth="1"/>
    <col min="11" max="11" width="9.140625" customWidth="1"/>
    <col min="12" max="12" width="41.28515625" hidden="1" customWidth="1"/>
    <col min="13" max="13" width="66" hidden="1" customWidth="1"/>
    <col min="14" max="14" width="9.140625" hidden="1" customWidth="1"/>
    <col min="15" max="15" width="51.42578125" hidden="1" customWidth="1"/>
    <col min="16" max="16" width="50" hidden="1" customWidth="1"/>
    <col min="17" max="17" width="9.140625" hidden="1" customWidth="1"/>
    <col min="18" max="18" width="51.28515625" hidden="1" customWidth="1"/>
    <col min="19" max="19" width="43.85546875" style="15" hidden="1" customWidth="1"/>
    <col min="20" max="20" width="11.7109375" style="15" customWidth="1"/>
    <col min="21" max="21" width="9.140625" style="15" customWidth="1"/>
  </cols>
  <sheetData>
    <row r="1" spans="3:20" x14ac:dyDescent="0.25">
      <c r="L1" s="8" t="s">
        <v>22</v>
      </c>
      <c r="M1" s="8" t="s">
        <v>23</v>
      </c>
      <c r="N1" s="10">
        <f>1000*0.5</f>
        <v>500</v>
      </c>
      <c r="O1" s="9" t="s">
        <v>24</v>
      </c>
      <c r="P1" s="8" t="s">
        <v>25</v>
      </c>
      <c r="Q1" s="10">
        <f>3500*0.5</f>
        <v>1750</v>
      </c>
      <c r="R1" s="14" t="s">
        <v>22</v>
      </c>
      <c r="S1" s="8" t="s">
        <v>23</v>
      </c>
    </row>
    <row r="2" spans="3:20" ht="15" customHeight="1" x14ac:dyDescent="0.25">
      <c r="L2" s="8"/>
      <c r="M2" s="16" t="s">
        <v>26</v>
      </c>
      <c r="N2" s="10">
        <f>6000*0.5</f>
        <v>3000</v>
      </c>
      <c r="O2" s="9"/>
      <c r="P2" s="8" t="s">
        <v>27</v>
      </c>
      <c r="Q2" s="10">
        <f>7000*0.5</f>
        <v>3500</v>
      </c>
      <c r="R2" s="17" t="s">
        <v>24</v>
      </c>
      <c r="S2" s="16" t="s">
        <v>26</v>
      </c>
    </row>
    <row r="3" spans="3:20" ht="30" x14ac:dyDescent="0.25">
      <c r="C3" s="4" t="s">
        <v>28</v>
      </c>
      <c r="D3" s="4" t="s">
        <v>3</v>
      </c>
      <c r="E3" s="4" t="s">
        <v>1</v>
      </c>
      <c r="L3" s="8"/>
      <c r="M3" s="16" t="s">
        <v>29</v>
      </c>
      <c r="N3" s="10">
        <f>8000*0.5</f>
        <v>4000</v>
      </c>
      <c r="O3" s="9"/>
      <c r="P3" s="16" t="s">
        <v>30</v>
      </c>
      <c r="Q3" s="10">
        <f>5000*0.5</f>
        <v>2500</v>
      </c>
      <c r="R3" s="17"/>
      <c r="S3" s="16" t="s">
        <v>29</v>
      </c>
    </row>
    <row r="4" spans="3:20" ht="45.2" customHeight="1" x14ac:dyDescent="0.25">
      <c r="C4" s="11"/>
      <c r="D4" s="11"/>
      <c r="E4" s="12">
        <f>IF(AND(Table212[[#This Row],[За регистрация на]]=L1,Table212[[#This Row],[Тип процедурата]]=M1),N1,IF(AND(Table212[[#This Row],[За регистрация на]]=L1,Table212[[#This Row],[Тип процедурата]]=M2),N2,IF(AND(Table212[[#This Row],[За регистрация на]]=L1,Table212[[#This Row],[Тип процедурата]]=M3),N3,IF(AND(Table212[[#This Row],[За регистрация на]]=L1,Table212[[#This Row],[Тип процедурата]]=M4),N4,IF(AND(Table212[[#This Row],[За регистрация на]]=O1,Table212[[#This Row],[Тип процедурата]]=P1),Q1,IF(AND(Table212[[#This Row],[За регистрация на]]=O1,Table212[[#This Row],[Тип процедурата]]=P2),Q2,IF(AND(Table212[[#This Row],[За регистрация на]]=O1,Table212[[#This Row],[Тип процедурата]]=P3),Q3,IF(AND(Table212[[#This Row],[За регистрация на]]=O1,Table212[[#This Row],[Тип процедурата]]=P4),Q4,0))))))))</f>
        <v>0</v>
      </c>
      <c r="J4" s="2"/>
      <c r="L4" s="18"/>
      <c r="M4" s="19" t="s">
        <v>31</v>
      </c>
      <c r="N4" s="20">
        <f>10000*0.5</f>
        <v>5000</v>
      </c>
      <c r="O4" s="21"/>
      <c r="P4" s="19" t="s">
        <v>32</v>
      </c>
      <c r="Q4" s="20">
        <f>8500*0.5</f>
        <v>4250</v>
      </c>
      <c r="R4" s="22"/>
      <c r="S4" s="19" t="s">
        <v>31</v>
      </c>
    </row>
    <row r="5" spans="3:20" ht="15.75" x14ac:dyDescent="0.25">
      <c r="C5" s="3"/>
      <c r="D5" s="3"/>
      <c r="E5" s="3"/>
      <c r="J5" s="7"/>
      <c r="L5" s="15"/>
      <c r="M5" s="15"/>
      <c r="N5" s="15"/>
      <c r="O5" s="15"/>
      <c r="P5" s="15"/>
      <c r="Q5" s="15"/>
      <c r="R5" s="15"/>
      <c r="S5" s="8" t="s">
        <v>25</v>
      </c>
    </row>
    <row r="6" spans="3:20" ht="15.75" x14ac:dyDescent="0.25">
      <c r="C6" s="3"/>
      <c r="D6" s="3"/>
      <c r="E6" s="3"/>
      <c r="J6" s="7"/>
      <c r="S6" s="8" t="s">
        <v>27</v>
      </c>
    </row>
    <row r="7" spans="3:20" ht="15" customHeight="1" x14ac:dyDescent="0.25">
      <c r="C7" s="3"/>
      <c r="D7" s="3"/>
      <c r="E7" s="3"/>
      <c r="J7" s="7"/>
      <c r="S7" s="16" t="s">
        <v>30</v>
      </c>
    </row>
    <row r="8" spans="3:20" ht="15.75" customHeight="1" x14ac:dyDescent="0.25">
      <c r="C8" s="30" t="s">
        <v>51</v>
      </c>
      <c r="D8" s="33"/>
      <c r="E8" s="33"/>
      <c r="J8" s="7"/>
      <c r="S8" s="19" t="s">
        <v>32</v>
      </c>
    </row>
    <row r="9" spans="3:20" ht="15" customHeight="1" x14ac:dyDescent="0.25">
      <c r="C9" s="41" t="s">
        <v>60</v>
      </c>
      <c r="D9" s="42"/>
      <c r="E9" s="33"/>
      <c r="J9" s="7"/>
    </row>
    <row r="10" spans="3:20" ht="15" customHeight="1" x14ac:dyDescent="0.25">
      <c r="C10" s="42"/>
      <c r="D10" s="42"/>
      <c r="E10" s="33"/>
      <c r="J10" s="7"/>
    </row>
    <row r="11" spans="3:20" ht="15" customHeight="1" x14ac:dyDescent="0.25">
      <c r="C11" s="42"/>
      <c r="D11" s="42"/>
      <c r="E11" s="33"/>
      <c r="J11" s="7"/>
    </row>
    <row r="12" spans="3:20" ht="15" customHeight="1" x14ac:dyDescent="0.25">
      <c r="C12" s="33"/>
      <c r="D12" s="33"/>
      <c r="E12" s="33"/>
      <c r="G12" s="38" t="s">
        <v>11</v>
      </c>
      <c r="H12" s="38"/>
      <c r="I12" s="38"/>
      <c r="J12" s="38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3:20" ht="15" customHeight="1" x14ac:dyDescent="0.25">
      <c r="C13" s="33"/>
      <c r="D13" s="33"/>
      <c r="E13" s="33"/>
      <c r="G13" s="38"/>
      <c r="H13" s="38"/>
      <c r="I13" s="38"/>
      <c r="J13" s="38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3:20" ht="15" customHeight="1" x14ac:dyDescent="0.25">
      <c r="C14" s="33"/>
      <c r="D14" s="33"/>
      <c r="E14" s="33"/>
      <c r="G14" s="38"/>
      <c r="H14" s="38"/>
      <c r="I14" s="38"/>
      <c r="J14" s="38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3:20" ht="15" customHeight="1" x14ac:dyDescent="0.25">
      <c r="C15" s="33"/>
      <c r="D15" s="33"/>
      <c r="E15" s="33"/>
      <c r="G15" s="38"/>
      <c r="H15" s="38"/>
      <c r="I15" s="38"/>
      <c r="J15" s="38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3:20" ht="15" customHeight="1" x14ac:dyDescent="0.25">
      <c r="C16" s="33"/>
      <c r="D16" s="33"/>
      <c r="E16" s="33"/>
      <c r="G16" s="38"/>
      <c r="H16" s="38"/>
      <c r="I16" s="38"/>
      <c r="J16" s="38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3:20" ht="15" customHeight="1" x14ac:dyDescent="0.25">
      <c r="C17" s="33"/>
      <c r="D17" s="33"/>
      <c r="E17" s="33"/>
      <c r="G17" s="38"/>
      <c r="H17" s="38"/>
      <c r="I17" s="38"/>
      <c r="J17" s="38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3:20" ht="1.5" customHeight="1" x14ac:dyDescent="0.25">
      <c r="C18" s="33"/>
      <c r="D18" s="33"/>
      <c r="E18" s="3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3:20" ht="15" customHeight="1" x14ac:dyDescent="0.25">
      <c r="C19" s="33"/>
      <c r="D19" s="33"/>
      <c r="E19" s="33"/>
      <c r="J19" s="23" t="s">
        <v>10</v>
      </c>
    </row>
    <row r="20" spans="3:20" ht="15" customHeight="1" x14ac:dyDescent="0.25">
      <c r="C20" s="33"/>
      <c r="D20" s="33"/>
      <c r="E20" s="33"/>
      <c r="J20" s="7"/>
    </row>
    <row r="21" spans="3:20" ht="15" customHeight="1" x14ac:dyDescent="0.25">
      <c r="C21" s="33"/>
      <c r="D21" s="33"/>
      <c r="E21" s="33"/>
    </row>
    <row r="22" spans="3:20" ht="15" customHeight="1" x14ac:dyDescent="0.25">
      <c r="C22" s="33"/>
      <c r="D22" s="33"/>
      <c r="E22" s="33"/>
    </row>
    <row r="23" spans="3:20" ht="15" customHeight="1" x14ac:dyDescent="0.25">
      <c r="C23" s="33"/>
      <c r="D23" s="33"/>
      <c r="E23" s="33"/>
    </row>
    <row r="24" spans="3:20" ht="15" customHeight="1" x14ac:dyDescent="0.25">
      <c r="C24" s="33"/>
      <c r="D24" s="33"/>
      <c r="E24" s="33"/>
    </row>
    <row r="25" spans="3:20" ht="15" customHeight="1" x14ac:dyDescent="0.25">
      <c r="C25" s="33"/>
      <c r="D25" s="33"/>
      <c r="E25" s="33"/>
    </row>
    <row r="26" spans="3:20" ht="15" customHeight="1" x14ac:dyDescent="0.25">
      <c r="C26" s="33"/>
      <c r="D26" s="33"/>
      <c r="E26" s="33"/>
    </row>
    <row r="27" spans="3:20" ht="15" customHeight="1" x14ac:dyDescent="0.25">
      <c r="C27" s="33"/>
      <c r="D27" s="33"/>
      <c r="E27" s="33"/>
    </row>
  </sheetData>
  <sheetProtection algorithmName="SHA-512" hashValue="kDVhyKoKzoT9lS9c7fOHwkuDajd4Io2JvDjy8FjcGNR2qdUfCwtC1rSNp/mmujjgXQ7wTSSmwSZzO6GnVU2uDw==" saltValue="imPwV9DSyGtQ2eqTSBYZ/w==" spinCount="100000" sheet="1" objects="1" scenarios="1"/>
  <protectedRanges>
    <protectedRange sqref="C4:D4" name="Range1"/>
  </protectedRanges>
  <mergeCells count="2">
    <mergeCell ref="G12:J17"/>
    <mergeCell ref="C9:D11"/>
  </mergeCells>
  <dataValidations count="2">
    <dataValidation type="list" allowBlank="1" showInputMessage="1" showErrorMessage="1" sqref="C4">
      <formula1>$R$1:$R$2</formula1>
    </dataValidation>
    <dataValidation type="list" allowBlank="1" showInputMessage="1" showErrorMessage="1" sqref="D4">
      <formula1>$S$1:$S$8</formula1>
    </dataValidation>
  </dataValidations>
  <hyperlinks>
    <hyperlink ref="J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3" width="13.5703125" customWidth="1"/>
    <col min="4" max="7" width="20.7109375" style="1" customWidth="1"/>
    <col min="11" max="11" width="7.7109375" customWidth="1"/>
    <col min="12" max="12" width="12" style="1" customWidth="1"/>
    <col min="13" max="13" width="9.140625" hidden="1" customWidth="1"/>
    <col min="14" max="14" width="10.5703125" hidden="1" customWidth="1"/>
    <col min="15" max="15" width="16.5703125" hidden="1" customWidth="1"/>
    <col min="16" max="16" width="9.140625" customWidth="1"/>
    <col min="17" max="17" width="13.85546875" customWidth="1"/>
    <col min="18" max="18" width="17.5703125" customWidth="1"/>
    <col min="19" max="19" width="9.140625" customWidth="1"/>
    <col min="20" max="20" width="21.28515625" customWidth="1"/>
    <col min="21" max="21" width="17.7109375" customWidth="1"/>
    <col min="22" max="22" width="9.140625" customWidth="1"/>
    <col min="23" max="23" width="39" customWidth="1"/>
    <col min="24" max="24" width="21.140625" customWidth="1"/>
    <col min="25" max="25" width="11.7109375" customWidth="1"/>
    <col min="26" max="26" width="9.140625" customWidth="1"/>
  </cols>
  <sheetData>
    <row r="1" spans="3:25" x14ac:dyDescent="0.25">
      <c r="M1" t="s">
        <v>57</v>
      </c>
      <c r="N1" s="15">
        <v>2000</v>
      </c>
      <c r="O1" s="15">
        <f>IF(Table211[Брой лекарствени форми]+Table211[Количества активно вещество]+Table211[Брой държави]=3,N1,IF(Table211[Брой лекарствени форми]+Table211[Количества активно вещество]+Table211[Брой държави]&gt;3,N1+(Table211[Брой лекарствени форми]+Table211[Количества активно вещество]+Table211[Брой държави]-3)*(N1*0.5),0))</f>
        <v>0</v>
      </c>
      <c r="P1" s="15"/>
      <c r="Q1" s="15"/>
      <c r="R1" s="15"/>
      <c r="S1" s="15"/>
      <c r="T1" s="15"/>
      <c r="U1" s="15"/>
      <c r="V1" s="15"/>
      <c r="W1" s="15"/>
      <c r="X1" s="15"/>
    </row>
    <row r="2" spans="3:25" x14ac:dyDescent="0.25">
      <c r="M2" t="s">
        <v>58</v>
      </c>
      <c r="N2" s="15">
        <f>N1*0.5</f>
        <v>1000</v>
      </c>
      <c r="O2" s="15">
        <f>IF(Table211[Брой лекарствени форми]+Table211[Количества активно вещество]+Table211[Брой държави]=3,N2,IF(Table211[Брой лекарствени форми]+Table211[Количества активно вещество]+Table211[Брой държави]&gt;3,N2+(Table211[Брой лекарствени форми]+Table211[Количества активно вещество]+Table211[Брой държави]-3)*N2,0))</f>
        <v>0</v>
      </c>
      <c r="P2" s="15"/>
      <c r="Q2" s="15"/>
      <c r="R2" s="15"/>
      <c r="S2" s="15"/>
      <c r="T2" s="15"/>
      <c r="U2" s="15"/>
      <c r="V2" s="15"/>
      <c r="W2" s="15"/>
      <c r="X2" s="15"/>
    </row>
    <row r="3" spans="3:25" ht="31.5" x14ac:dyDescent="0.25">
      <c r="C3" s="4" t="s">
        <v>59</v>
      </c>
      <c r="D3" s="4" t="s">
        <v>8</v>
      </c>
      <c r="E3" s="4" t="s">
        <v>55</v>
      </c>
      <c r="F3" s="4" t="s">
        <v>56</v>
      </c>
      <c r="G3" s="4" t="s">
        <v>1</v>
      </c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3:25" ht="45.2" customHeight="1" x14ac:dyDescent="0.25">
      <c r="C4" s="3"/>
      <c r="D4" s="35"/>
      <c r="E4" s="35"/>
      <c r="F4" s="36"/>
      <c r="G4" s="37">
        <f>IF(C4=M2,(Table211[Брой лекарствени форми]+Table211[Количества активно вещество]+Table211[Брой държави])*N2,O1)</f>
        <v>0</v>
      </c>
      <c r="L4" s="3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3:25" ht="15.75" x14ac:dyDescent="0.25">
      <c r="D5" s="3"/>
      <c r="E5" s="3"/>
      <c r="F5" s="3"/>
      <c r="G5" s="3"/>
      <c r="L5" s="7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3:25" ht="15.75" x14ac:dyDescent="0.25">
      <c r="D6" s="3"/>
      <c r="E6" s="3"/>
      <c r="F6" s="3"/>
      <c r="L6" s="7"/>
    </row>
    <row r="7" spans="3:25" ht="15.75" x14ac:dyDescent="0.25">
      <c r="D7" s="3"/>
      <c r="E7" s="3"/>
      <c r="F7" s="3"/>
      <c r="G7" s="3"/>
      <c r="L7" s="7"/>
    </row>
    <row r="8" spans="3:25" ht="15.75" customHeight="1" x14ac:dyDescent="0.25">
      <c r="C8" s="43" t="s">
        <v>51</v>
      </c>
      <c r="D8" s="34"/>
      <c r="E8" s="34"/>
      <c r="F8" s="34"/>
      <c r="G8" s="34"/>
      <c r="L8" s="7"/>
    </row>
    <row r="9" spans="3:25" ht="15" customHeight="1" x14ac:dyDescent="0.25">
      <c r="C9" s="39" t="s">
        <v>61</v>
      </c>
      <c r="D9" s="39"/>
      <c r="E9" s="39"/>
      <c r="F9" s="39"/>
      <c r="G9" s="34"/>
      <c r="L9" s="7"/>
    </row>
    <row r="10" spans="3:25" ht="15" customHeight="1" x14ac:dyDescent="0.25">
      <c r="C10" s="39"/>
      <c r="D10" s="39"/>
      <c r="E10" s="39"/>
      <c r="F10" s="39"/>
      <c r="G10" s="34"/>
      <c r="L10" s="7"/>
    </row>
    <row r="11" spans="3:25" ht="15" customHeight="1" x14ac:dyDescent="0.25">
      <c r="C11" s="39"/>
      <c r="D11" s="39"/>
      <c r="E11" s="39"/>
      <c r="F11" s="39"/>
      <c r="G11" s="34"/>
      <c r="L11" s="7"/>
    </row>
    <row r="12" spans="3:25" ht="15" customHeight="1" x14ac:dyDescent="0.25">
      <c r="C12" s="39"/>
      <c r="D12" s="39"/>
      <c r="E12" s="39"/>
      <c r="F12" s="39"/>
      <c r="G12" s="34"/>
      <c r="I12" s="38" t="s">
        <v>11</v>
      </c>
      <c r="J12" s="38"/>
      <c r="K12" s="38"/>
      <c r="L12" s="38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3:25" ht="15" customHeight="1" x14ac:dyDescent="0.25">
      <c r="C13" s="39"/>
      <c r="D13" s="39"/>
      <c r="E13" s="39"/>
      <c r="F13" s="39"/>
      <c r="G13" s="34"/>
      <c r="I13" s="38"/>
      <c r="J13" s="38"/>
      <c r="K13" s="38"/>
      <c r="L13" s="38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3:25" ht="15" customHeight="1" x14ac:dyDescent="0.25">
      <c r="D14" s="34"/>
      <c r="E14" s="34"/>
      <c r="F14" s="34"/>
      <c r="G14" s="34"/>
      <c r="I14" s="38"/>
      <c r="J14" s="38"/>
      <c r="K14" s="38"/>
      <c r="L14" s="38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3:25" ht="15" customHeight="1" x14ac:dyDescent="0.25">
      <c r="D15" s="34"/>
      <c r="E15" s="34"/>
      <c r="F15" s="34"/>
      <c r="G15" s="34"/>
      <c r="I15" s="38"/>
      <c r="J15" s="38"/>
      <c r="K15" s="38"/>
      <c r="L15" s="38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3:25" ht="15" customHeight="1" x14ac:dyDescent="0.25">
      <c r="D16" s="34"/>
      <c r="E16" s="34"/>
      <c r="F16" s="34"/>
      <c r="G16" s="34"/>
      <c r="I16" s="38"/>
      <c r="J16" s="38"/>
      <c r="K16" s="38"/>
      <c r="L16" s="38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4:25" ht="15" customHeight="1" x14ac:dyDescent="0.25">
      <c r="D17" s="34"/>
      <c r="E17" s="34"/>
      <c r="F17" s="34"/>
      <c r="G17" s="34"/>
      <c r="I17" s="38"/>
      <c r="J17" s="38"/>
      <c r="K17" s="38"/>
      <c r="L17" s="38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4:25" ht="1.5" customHeight="1" x14ac:dyDescent="0.25">
      <c r="D18" s="34"/>
      <c r="E18" s="34"/>
      <c r="F18" s="34"/>
      <c r="G18" s="34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4:25" ht="15" customHeight="1" x14ac:dyDescent="0.25">
      <c r="D19" s="34"/>
      <c r="E19" s="34"/>
      <c r="F19" s="34"/>
      <c r="G19" s="34"/>
      <c r="L19" s="5" t="s">
        <v>10</v>
      </c>
    </row>
    <row r="20" spans="4:25" ht="15" customHeight="1" x14ac:dyDescent="0.25">
      <c r="D20" s="34"/>
      <c r="E20" s="34"/>
      <c r="F20" s="34"/>
      <c r="G20" s="34"/>
      <c r="L20" s="7"/>
    </row>
    <row r="21" spans="4:25" ht="15" customHeight="1" x14ac:dyDescent="0.25">
      <c r="D21" s="34"/>
      <c r="E21" s="34"/>
      <c r="F21" s="34"/>
      <c r="G21" s="34"/>
    </row>
    <row r="22" spans="4:25" ht="15" customHeight="1" x14ac:dyDescent="0.25">
      <c r="D22" s="34"/>
      <c r="E22" s="34"/>
      <c r="F22" s="34"/>
      <c r="G22" s="34"/>
    </row>
    <row r="23" spans="4:25" ht="15" customHeight="1" x14ac:dyDescent="0.25">
      <c r="D23" s="34"/>
      <c r="E23" s="34"/>
      <c r="F23" s="34"/>
      <c r="G23" s="34"/>
    </row>
    <row r="24" spans="4:25" ht="15" customHeight="1" x14ac:dyDescent="0.25">
      <c r="D24" s="34"/>
      <c r="E24" s="34"/>
      <c r="F24" s="34"/>
      <c r="G24" s="34"/>
    </row>
    <row r="25" spans="4:25" ht="15" customHeight="1" x14ac:dyDescent="0.25">
      <c r="D25" s="34"/>
      <c r="E25" s="34"/>
      <c r="F25" s="34"/>
      <c r="G25" s="34"/>
    </row>
    <row r="26" spans="4:25" ht="15" customHeight="1" x14ac:dyDescent="0.25">
      <c r="D26" s="34"/>
      <c r="E26" s="34"/>
      <c r="F26" s="34"/>
      <c r="G26" s="34"/>
    </row>
    <row r="27" spans="4:25" ht="15" customHeight="1" x14ac:dyDescent="0.25">
      <c r="D27" s="34"/>
      <c r="E27" s="34"/>
      <c r="F27" s="34"/>
      <c r="G27" s="34"/>
    </row>
  </sheetData>
  <sheetProtection algorithmName="SHA-512" hashValue="ge+CvaWC43s3zKt5C1p4avuwwBEtLgZtPCBtYQVNkxFd4pB8Aw++17X1rbXIEIBWy2BPlH1OOyqUquFAkIc6Ng==" saltValue="2lFsY/cIJ3vb6Ok2Xesnfw==" spinCount="100000" sheet="1" objects="1" scenarios="1"/>
  <protectedRanges>
    <protectedRange sqref="C4:F4" name="Range1"/>
  </protectedRanges>
  <mergeCells count="2">
    <mergeCell ref="I12:L17"/>
    <mergeCell ref="C9:F13"/>
  </mergeCells>
  <dataValidations count="1">
    <dataValidation type="list" allowBlank="1" showInputMessage="1" showErrorMessage="1" sqref="C4">
      <formula1>$M$1:$M$2</formula1>
    </dataValidation>
  </dataValidations>
  <hyperlinks>
    <hyperlink ref="L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W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5" width="20.7109375" style="1" customWidth="1"/>
    <col min="9" max="9" width="7.7109375" customWidth="1"/>
    <col min="10" max="10" width="11.7109375" style="1" customWidth="1"/>
    <col min="11" max="11" width="9.140625" customWidth="1"/>
    <col min="12" max="12" width="39.28515625" hidden="1" customWidth="1"/>
    <col min="13" max="13" width="16.5703125" hidden="1" customWidth="1"/>
    <col min="14" max="14" width="9.140625" hidden="1" customWidth="1"/>
    <col min="15" max="15" width="13.85546875" hidden="1" customWidth="1"/>
    <col min="16" max="16" width="17.5703125" hidden="1" customWidth="1"/>
    <col min="17" max="17" width="9.140625" hidden="1" customWidth="1"/>
    <col min="18" max="18" width="21.28515625" hidden="1" customWidth="1"/>
    <col min="19" max="19" width="17.7109375" hidden="1" customWidth="1"/>
    <col min="20" max="20" width="9.140625" hidden="1" customWidth="1"/>
    <col min="21" max="21" width="39" hidden="1" customWidth="1"/>
    <col min="22" max="22" width="21.140625" hidden="1" customWidth="1"/>
    <col min="23" max="23" width="11.7109375" customWidth="1"/>
    <col min="24" max="24" width="9.140625" customWidth="1"/>
  </cols>
  <sheetData>
    <row r="1" spans="3:23" x14ac:dyDescent="0.25">
      <c r="L1" s="8" t="s">
        <v>18</v>
      </c>
      <c r="M1" s="8" t="s">
        <v>0</v>
      </c>
      <c r="N1" s="10">
        <v>2000</v>
      </c>
      <c r="O1" s="9" t="s">
        <v>19</v>
      </c>
      <c r="P1" s="8" t="s">
        <v>0</v>
      </c>
      <c r="Q1" s="10">
        <v>3500</v>
      </c>
      <c r="R1" s="9" t="s">
        <v>20</v>
      </c>
      <c r="S1" s="8" t="s">
        <v>0</v>
      </c>
      <c r="T1" s="8">
        <v>5000</v>
      </c>
      <c r="U1" s="8" t="s">
        <v>18</v>
      </c>
      <c r="V1" s="8"/>
    </row>
    <row r="2" spans="3:23" x14ac:dyDescent="0.25">
      <c r="L2" s="8"/>
      <c r="M2" s="8" t="s">
        <v>4</v>
      </c>
      <c r="N2" s="10">
        <v>4000</v>
      </c>
      <c r="O2" s="9"/>
      <c r="P2" s="8" t="s">
        <v>4</v>
      </c>
      <c r="Q2" s="10">
        <v>7000</v>
      </c>
      <c r="R2" s="9"/>
      <c r="S2" s="8" t="s">
        <v>4</v>
      </c>
      <c r="T2" s="8">
        <v>10000</v>
      </c>
      <c r="U2" s="9" t="s">
        <v>19</v>
      </c>
      <c r="V2" s="8"/>
    </row>
    <row r="3" spans="3:23" ht="15.75" x14ac:dyDescent="0.25">
      <c r="C3" s="4" t="s">
        <v>2</v>
      </c>
      <c r="D3" s="4" t="s">
        <v>3</v>
      </c>
      <c r="E3" s="4" t="s">
        <v>1</v>
      </c>
      <c r="L3" s="8"/>
      <c r="M3" s="8" t="s">
        <v>5</v>
      </c>
      <c r="N3" s="10">
        <v>2000</v>
      </c>
      <c r="O3" s="9"/>
      <c r="P3" s="8" t="s">
        <v>5</v>
      </c>
      <c r="Q3" s="10">
        <v>3500</v>
      </c>
      <c r="R3" s="9"/>
      <c r="S3" s="8" t="s">
        <v>5</v>
      </c>
      <c r="T3" s="8">
        <v>5000</v>
      </c>
      <c r="U3" s="9" t="s">
        <v>20</v>
      </c>
      <c r="V3" s="8"/>
    </row>
    <row r="4" spans="3:23" ht="45.2" customHeight="1" x14ac:dyDescent="0.25">
      <c r="C4" s="11"/>
      <c r="D4" s="3"/>
      <c r="E4" s="12">
        <f>IF(AND(Table22[[#This Row],[Разрешаване по]]=L1,Table22[[#This Row],[Тип процедурата]]="Национална"),N1,IF(AND(Table22[[#This Row],[Разрешаване по]]=L1,Table22[[#This Row],[Тип процедурата]]="MRP референтна"),N2,IF(AND(Table22[[#This Row],[Разрешаване по]]=L1,Table22[[#This Row],[Тип процедурата]]="MRP засегната"),N3,IF(AND(Table22[[#This Row],[Разрешаване по]]=L1,Table22[[#This Row],[Тип процедурата]]="DCP референтна"),N4,IF(AND(Table22[[#This Row],[Разрешаване по]]=L1,Table22[[#This Row],[Тип процедурата]]="DCP засегната"),N5,IF(AND(Table22[[#This Row],[Разрешаване по]]=O1,Table22[[#This Row],[Тип процедурата]]="Национална"),Q1,IF(AND(Table22[[#This Row],[Разрешаване по]]=O1,Table22[[#This Row],[Тип процедурата]]="MRP референтна"),Q2,IF(AND(Table22[[#This Row],[Разрешаване по]]=O1,Table22[[#This Row],[Тип процедурата]]="MRP засегната"),Q3,IF(AND(Table22[[#This Row],[Разрешаване по]]=O1,Table22[[#This Row],[Тип процедурата]]="DCP референтна"),Q4,IF(AND(Table22[[#This Row],[Разрешаване по]]=O1,Table22[[#This Row],[Тип процедурата]]="DCP засегната"),Q5,IF(AND(Table22[[#This Row],[Разрешаване по]]=R1,Table22[[#This Row],[Тип процедурата]]="Национална"),T1,IF(AND(Table22[[#This Row],[Разрешаване по]]=R1,Table22[[#This Row],[Тип процедурата]]="MRP референтна"),T2,IF(AND(Table22[[#This Row],[Разрешаване по]]=R1,Table22[[#This Row],[Тип процедурата]]="MRP засегната"),T3,IF(AND(Table22[[#This Row],[Разрешаване по]]=R1,Table22[[#This Row],[Тип процедурата]]="DCP референтна"),T4,IF(AND(Table22[[#This Row],[Разрешаване по]]=R1,Table22[[#This Row],[Тип процедурата]]="DCP засегната"),T5,0)))))))))))))))</f>
        <v>0</v>
      </c>
      <c r="J4" s="7"/>
      <c r="L4" s="8"/>
      <c r="M4" s="8" t="s">
        <v>6</v>
      </c>
      <c r="N4" s="10">
        <v>5000</v>
      </c>
      <c r="O4" s="9"/>
      <c r="P4" s="8" t="s">
        <v>6</v>
      </c>
      <c r="Q4" s="10">
        <v>8000</v>
      </c>
      <c r="R4" s="9"/>
      <c r="S4" s="8" t="s">
        <v>6</v>
      </c>
      <c r="T4" s="8">
        <v>11000</v>
      </c>
      <c r="V4" s="8"/>
    </row>
    <row r="5" spans="3:23" ht="15.75" x14ac:dyDescent="0.25">
      <c r="C5" s="3"/>
      <c r="D5" s="3"/>
      <c r="E5" s="3"/>
      <c r="J5" s="7"/>
      <c r="L5" s="8"/>
      <c r="M5" s="8" t="s">
        <v>7</v>
      </c>
      <c r="N5" s="10">
        <v>2500</v>
      </c>
      <c r="O5" s="9"/>
      <c r="P5" s="8" t="s">
        <v>7</v>
      </c>
      <c r="Q5" s="10">
        <v>4000</v>
      </c>
      <c r="R5" s="9"/>
      <c r="S5" s="8" t="s">
        <v>7</v>
      </c>
      <c r="T5" s="8">
        <v>5500</v>
      </c>
      <c r="V5" s="8"/>
    </row>
    <row r="6" spans="3:23" ht="15.75" x14ac:dyDescent="0.25">
      <c r="C6" s="3"/>
      <c r="D6" s="3"/>
      <c r="E6" s="3"/>
      <c r="J6" s="7"/>
    </row>
    <row r="7" spans="3:23" ht="15.75" x14ac:dyDescent="0.25">
      <c r="C7" s="3"/>
      <c r="D7" s="3"/>
      <c r="E7" s="3"/>
      <c r="J7" s="7"/>
    </row>
    <row r="8" spans="3:23" ht="15.75" customHeight="1" x14ac:dyDescent="0.25">
      <c r="C8" s="6"/>
      <c r="D8" s="6"/>
      <c r="E8" s="6"/>
      <c r="J8" s="7"/>
    </row>
    <row r="9" spans="3:23" ht="15" customHeight="1" x14ac:dyDescent="0.25">
      <c r="C9" s="6"/>
      <c r="D9" s="6"/>
      <c r="E9" s="6"/>
      <c r="J9" s="7"/>
    </row>
    <row r="10" spans="3:23" ht="15" customHeight="1" x14ac:dyDescent="0.25">
      <c r="C10" s="6"/>
      <c r="D10" s="6"/>
      <c r="E10" s="6"/>
      <c r="J10" s="7"/>
    </row>
    <row r="11" spans="3:23" ht="15" customHeight="1" x14ac:dyDescent="0.25">
      <c r="C11" s="6"/>
      <c r="D11" s="6"/>
      <c r="E11" s="6"/>
      <c r="J11" s="7"/>
    </row>
    <row r="12" spans="3:23" ht="15" customHeight="1" x14ac:dyDescent="0.25">
      <c r="C12" s="6"/>
      <c r="D12" s="6"/>
      <c r="E12" s="6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3:23" ht="15" customHeight="1" x14ac:dyDescent="0.25">
      <c r="C13" s="6"/>
      <c r="D13" s="6"/>
      <c r="E13" s="6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3:23" ht="15" customHeight="1" x14ac:dyDescent="0.25">
      <c r="C14" s="6"/>
      <c r="D14" s="6"/>
      <c r="E14" s="6"/>
      <c r="G14" s="38" t="s">
        <v>21</v>
      </c>
      <c r="H14" s="38"/>
      <c r="I14" s="38"/>
      <c r="J14" s="38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3:23" ht="15" customHeight="1" x14ac:dyDescent="0.25">
      <c r="C15" s="6"/>
      <c r="D15" s="6"/>
      <c r="E15" s="6"/>
      <c r="G15" s="38"/>
      <c r="H15" s="38"/>
      <c r="I15" s="38"/>
      <c r="J15" s="38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3:23" ht="15" customHeight="1" x14ac:dyDescent="0.25">
      <c r="C16" s="6"/>
      <c r="D16" s="6"/>
      <c r="E16" s="6"/>
      <c r="G16" s="38"/>
      <c r="H16" s="38"/>
      <c r="I16" s="38"/>
      <c r="J16" s="38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3:23" ht="15.75" customHeight="1" x14ac:dyDescent="0.25">
      <c r="C17" s="6"/>
      <c r="D17" s="6"/>
      <c r="E17" s="6"/>
      <c r="G17" s="38"/>
      <c r="H17" s="38"/>
      <c r="I17" s="38"/>
      <c r="J17" s="38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3:23" ht="15.75" customHeight="1" x14ac:dyDescent="0.25">
      <c r="C18" s="6"/>
      <c r="D18" s="6"/>
      <c r="E18" s="6"/>
      <c r="G18" s="38"/>
      <c r="H18" s="38"/>
      <c r="I18" s="38"/>
      <c r="J18" s="38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3:23" ht="15" customHeight="1" x14ac:dyDescent="0.25">
      <c r="C19" s="6"/>
      <c r="D19" s="6"/>
      <c r="E19" s="6"/>
      <c r="G19" s="38"/>
      <c r="H19" s="38"/>
      <c r="I19" s="38"/>
      <c r="J19" s="38"/>
    </row>
    <row r="20" spans="3:23" ht="15" customHeight="1" x14ac:dyDescent="0.25">
      <c r="C20" s="6"/>
      <c r="D20" s="6"/>
      <c r="E20" s="6"/>
      <c r="J20" s="5" t="s">
        <v>10</v>
      </c>
    </row>
    <row r="21" spans="3:23" ht="15" customHeight="1" x14ac:dyDescent="0.25">
      <c r="C21" s="6"/>
      <c r="D21" s="6"/>
      <c r="E21" s="6"/>
    </row>
    <row r="22" spans="3:23" ht="15" customHeight="1" x14ac:dyDescent="0.25">
      <c r="C22" s="6"/>
      <c r="D22" s="6"/>
      <c r="E22" s="6"/>
    </row>
    <row r="23" spans="3:23" ht="15" customHeight="1" x14ac:dyDescent="0.25">
      <c r="C23" s="6"/>
      <c r="D23" s="6"/>
      <c r="E23" s="6"/>
    </row>
    <row r="24" spans="3:23" ht="15" customHeight="1" x14ac:dyDescent="0.25">
      <c r="C24" s="6"/>
      <c r="D24" s="6"/>
      <c r="E24" s="6"/>
    </row>
    <row r="25" spans="3:23" ht="15" customHeight="1" x14ac:dyDescent="0.25">
      <c r="C25" s="6"/>
      <c r="D25" s="6"/>
      <c r="E25" s="6"/>
    </row>
    <row r="26" spans="3:23" ht="15" customHeight="1" x14ac:dyDescent="0.25">
      <c r="C26" s="6"/>
      <c r="D26" s="6"/>
      <c r="E26" s="6"/>
    </row>
    <row r="27" spans="3:23" ht="15" customHeight="1" x14ac:dyDescent="0.25">
      <c r="C27" s="6"/>
      <c r="D27" s="6"/>
      <c r="E27" s="6"/>
    </row>
  </sheetData>
  <sheetProtection algorithmName="SHA-512" hashValue="FVTWBz+MqSC9lfzUTnbs/79WbNLUf0g+fXafDmQcJFjlDxYhbTcqxEFTctIqK83cjD0ApdUJ+E/hk+mfiDEC7A==" saltValue="Jiv5/IossotFcfaHaPy7Dg==" spinCount="100000" sheet="1" objects="1" scenarios="1"/>
  <protectedRanges>
    <protectedRange sqref="C4:D4" name="Range1"/>
  </protectedRanges>
  <mergeCells count="1">
    <mergeCell ref="G14:J19"/>
  </mergeCells>
  <dataValidations count="2">
    <dataValidation type="list" allowBlank="1" showInputMessage="1" showErrorMessage="1" sqref="C4">
      <formula1>$U$1:$U$3</formula1>
    </dataValidation>
    <dataValidation type="list" allowBlank="1" showInputMessage="1" showErrorMessage="1" sqref="D4">
      <formula1>$M$1:$M$5</formula1>
    </dataValidation>
  </dataValidations>
  <hyperlinks>
    <hyperlink ref="J20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4" width="40.7109375" style="1" customWidth="1"/>
    <col min="5" max="5" width="20.7109375" style="1" customWidth="1"/>
    <col min="9" max="9" width="7.7109375" customWidth="1"/>
    <col min="10" max="10" width="11.5703125" style="1" customWidth="1"/>
    <col min="11" max="11" width="9.140625" customWidth="1"/>
    <col min="12" max="12" width="41.28515625" hidden="1" customWidth="1"/>
    <col min="13" max="13" width="66" hidden="1" customWidth="1"/>
    <col min="14" max="14" width="9.140625" hidden="1" customWidth="1"/>
    <col min="15" max="15" width="51.42578125" hidden="1" customWidth="1"/>
    <col min="16" max="16" width="50" hidden="1" customWidth="1"/>
    <col min="17" max="17" width="9.140625" hidden="1" customWidth="1"/>
    <col min="18" max="18" width="51.28515625" hidden="1" customWidth="1"/>
    <col min="19" max="19" width="43.85546875" style="15" hidden="1" customWidth="1"/>
    <col min="20" max="20" width="11.7109375" style="15" customWidth="1"/>
    <col min="21" max="21" width="9.140625" style="15" customWidth="1"/>
  </cols>
  <sheetData>
    <row r="1" spans="3:20" x14ac:dyDescent="0.25">
      <c r="L1" s="8" t="s">
        <v>22</v>
      </c>
      <c r="M1" s="8" t="s">
        <v>23</v>
      </c>
      <c r="N1" s="10">
        <v>1000</v>
      </c>
      <c r="O1" s="9" t="s">
        <v>24</v>
      </c>
      <c r="P1" s="8" t="s">
        <v>25</v>
      </c>
      <c r="Q1" s="10">
        <v>3500</v>
      </c>
      <c r="R1" s="14" t="s">
        <v>22</v>
      </c>
      <c r="S1" s="8" t="s">
        <v>23</v>
      </c>
    </row>
    <row r="2" spans="3:20" ht="15" customHeight="1" x14ac:dyDescent="0.25">
      <c r="L2" s="8"/>
      <c r="M2" s="16" t="s">
        <v>26</v>
      </c>
      <c r="N2" s="10">
        <v>6000</v>
      </c>
      <c r="O2" s="9"/>
      <c r="P2" s="8" t="s">
        <v>27</v>
      </c>
      <c r="Q2" s="10">
        <v>7000</v>
      </c>
      <c r="R2" s="17" t="s">
        <v>24</v>
      </c>
      <c r="S2" s="16" t="s">
        <v>26</v>
      </c>
    </row>
    <row r="3" spans="3:20" ht="30" x14ac:dyDescent="0.25">
      <c r="C3" s="4" t="s">
        <v>28</v>
      </c>
      <c r="D3" s="4" t="s">
        <v>3</v>
      </c>
      <c r="E3" s="4" t="s">
        <v>1</v>
      </c>
      <c r="L3" s="8"/>
      <c r="M3" s="16" t="s">
        <v>29</v>
      </c>
      <c r="N3" s="10">
        <v>8000</v>
      </c>
      <c r="O3" s="9"/>
      <c r="P3" s="16" t="s">
        <v>30</v>
      </c>
      <c r="Q3" s="10">
        <v>5000</v>
      </c>
      <c r="R3" s="17"/>
      <c r="S3" s="16" t="s">
        <v>29</v>
      </c>
    </row>
    <row r="4" spans="3:20" ht="45.2" customHeight="1" x14ac:dyDescent="0.25">
      <c r="C4" s="11"/>
      <c r="D4" s="11"/>
      <c r="E4" s="12">
        <f>IF(AND(Table24[[#This Row],[За регистрация на]]=L1,Table24[[#This Row],[Тип процедурата]]=M1),N1,IF(AND(Table24[[#This Row],[За регистрация на]]=L1,Table24[[#This Row],[Тип процедурата]]=M2),N2,IF(AND(Table24[[#This Row],[За регистрация на]]=L1,Table24[[#This Row],[Тип процедурата]]=M3),N3,IF(AND(Table24[[#This Row],[За регистрация на]]=L1,Table24[[#This Row],[Тип процедурата]]=M4),N4,IF(AND(Table24[[#This Row],[За регистрация на]]=O1,Table24[[#This Row],[Тип процедурата]]=P1),Q1,IF(AND(Table24[[#This Row],[За регистрация на]]=O1,Table24[[#This Row],[Тип процедурата]]=P2),Q2,IF(AND(Table24[[#This Row],[За регистрация на]]=O1,Table24[[#This Row],[Тип процедурата]]=P3),Q3,IF(AND(Table24[[#This Row],[За регистрация на]]=O1,Table24[[#This Row],[Тип процедурата]]=P4),Q4,0))))))))</f>
        <v>0</v>
      </c>
      <c r="J4" s="2"/>
      <c r="L4" s="18"/>
      <c r="M4" s="19" t="s">
        <v>31</v>
      </c>
      <c r="N4" s="20">
        <v>10000</v>
      </c>
      <c r="O4" s="21"/>
      <c r="P4" s="19" t="s">
        <v>32</v>
      </c>
      <c r="Q4" s="20">
        <v>8500</v>
      </c>
      <c r="R4" s="22"/>
      <c r="S4" s="19" t="s">
        <v>31</v>
      </c>
    </row>
    <row r="5" spans="3:20" ht="15.75" x14ac:dyDescent="0.25">
      <c r="C5" s="3"/>
      <c r="D5" s="3"/>
      <c r="E5" s="3"/>
      <c r="J5" s="7"/>
      <c r="L5" s="15"/>
      <c r="M5" s="15"/>
      <c r="N5" s="15"/>
      <c r="O5" s="15"/>
      <c r="P5" s="15"/>
      <c r="Q5" s="15"/>
      <c r="R5" s="15"/>
      <c r="S5" s="8" t="s">
        <v>25</v>
      </c>
    </row>
    <row r="6" spans="3:20" ht="15.75" x14ac:dyDescent="0.25">
      <c r="C6" s="3"/>
      <c r="D6" s="3"/>
      <c r="E6" s="3"/>
      <c r="J6" s="7"/>
      <c r="S6" s="8" t="s">
        <v>27</v>
      </c>
    </row>
    <row r="7" spans="3:20" ht="15" customHeight="1" x14ac:dyDescent="0.25">
      <c r="C7" s="3"/>
      <c r="D7" s="3"/>
      <c r="E7" s="3"/>
      <c r="J7" s="7"/>
      <c r="S7" s="16" t="s">
        <v>30</v>
      </c>
    </row>
    <row r="8" spans="3:20" ht="15.75" customHeight="1" x14ac:dyDescent="0.25">
      <c r="C8" s="6"/>
      <c r="D8" s="6"/>
      <c r="E8" s="6"/>
      <c r="J8" s="7"/>
      <c r="S8" s="19" t="s">
        <v>32</v>
      </c>
    </row>
    <row r="9" spans="3:20" ht="15" customHeight="1" x14ac:dyDescent="0.25">
      <c r="C9" s="6"/>
      <c r="D9" s="6"/>
      <c r="E9" s="6"/>
      <c r="J9" s="7"/>
    </row>
    <row r="10" spans="3:20" ht="15" customHeight="1" x14ac:dyDescent="0.25">
      <c r="C10" s="6"/>
      <c r="D10" s="6"/>
      <c r="E10" s="6"/>
      <c r="J10" s="7"/>
    </row>
    <row r="11" spans="3:20" ht="15" customHeight="1" x14ac:dyDescent="0.25">
      <c r="C11" s="6"/>
      <c r="D11" s="6"/>
      <c r="E11" s="6"/>
      <c r="J11" s="7"/>
    </row>
    <row r="12" spans="3:20" ht="15" customHeight="1" x14ac:dyDescent="0.25">
      <c r="C12" s="6"/>
      <c r="D12" s="6"/>
      <c r="E12" s="6"/>
      <c r="G12" s="38" t="s">
        <v>11</v>
      </c>
      <c r="H12" s="38"/>
      <c r="I12" s="38"/>
      <c r="J12" s="38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3:20" ht="15" customHeight="1" x14ac:dyDescent="0.25">
      <c r="C13" s="6"/>
      <c r="D13" s="6"/>
      <c r="E13" s="6"/>
      <c r="G13" s="38"/>
      <c r="H13" s="38"/>
      <c r="I13" s="38"/>
      <c r="J13" s="38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3:20" ht="15" customHeight="1" x14ac:dyDescent="0.25">
      <c r="C14" s="6"/>
      <c r="D14" s="6"/>
      <c r="E14" s="6"/>
      <c r="G14" s="38"/>
      <c r="H14" s="38"/>
      <c r="I14" s="38"/>
      <c r="J14" s="38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3:20" ht="15" customHeight="1" x14ac:dyDescent="0.25">
      <c r="C15" s="6"/>
      <c r="D15" s="6"/>
      <c r="E15" s="6"/>
      <c r="G15" s="38"/>
      <c r="H15" s="38"/>
      <c r="I15" s="38"/>
      <c r="J15" s="38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3:20" ht="15" customHeight="1" x14ac:dyDescent="0.25">
      <c r="C16" s="6"/>
      <c r="D16" s="6"/>
      <c r="E16" s="6"/>
      <c r="G16" s="38"/>
      <c r="H16" s="38"/>
      <c r="I16" s="38"/>
      <c r="J16" s="38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3:20" ht="15" customHeight="1" x14ac:dyDescent="0.25">
      <c r="C17" s="6"/>
      <c r="D17" s="6"/>
      <c r="E17" s="6"/>
      <c r="G17" s="38"/>
      <c r="H17" s="38"/>
      <c r="I17" s="38"/>
      <c r="J17" s="38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3:20" ht="1.5" customHeight="1" x14ac:dyDescent="0.25">
      <c r="C18" s="6"/>
      <c r="D18" s="6"/>
      <c r="E18" s="6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3:20" ht="15" customHeight="1" x14ac:dyDescent="0.25">
      <c r="C19" s="6"/>
      <c r="D19" s="6"/>
      <c r="E19" s="6"/>
      <c r="J19" s="23" t="s">
        <v>10</v>
      </c>
    </row>
    <row r="20" spans="3:20" ht="15" customHeight="1" x14ac:dyDescent="0.25">
      <c r="C20" s="6"/>
      <c r="D20" s="6"/>
      <c r="E20" s="6"/>
      <c r="J20" s="7"/>
    </row>
    <row r="21" spans="3:20" ht="15" customHeight="1" x14ac:dyDescent="0.25">
      <c r="C21" s="6"/>
      <c r="D21" s="6"/>
      <c r="E21" s="6"/>
    </row>
    <row r="22" spans="3:20" ht="15" customHeight="1" x14ac:dyDescent="0.25">
      <c r="C22" s="6"/>
      <c r="D22" s="6"/>
      <c r="E22" s="6"/>
    </row>
    <row r="23" spans="3:20" ht="15" customHeight="1" x14ac:dyDescent="0.25">
      <c r="C23" s="6"/>
      <c r="D23" s="6"/>
      <c r="E23" s="6"/>
    </row>
    <row r="24" spans="3:20" ht="15" customHeight="1" x14ac:dyDescent="0.25">
      <c r="C24" s="6"/>
      <c r="D24" s="6"/>
      <c r="E24" s="6"/>
    </row>
    <row r="25" spans="3:20" ht="15" customHeight="1" x14ac:dyDescent="0.25">
      <c r="C25" s="6"/>
      <c r="D25" s="6"/>
      <c r="E25" s="6"/>
    </row>
    <row r="26" spans="3:20" ht="15" customHeight="1" x14ac:dyDescent="0.25">
      <c r="C26" s="6"/>
      <c r="D26" s="6"/>
      <c r="E26" s="6"/>
    </row>
    <row r="27" spans="3:20" ht="15" customHeight="1" x14ac:dyDescent="0.25">
      <c r="C27" s="6"/>
      <c r="D27" s="6"/>
      <c r="E27" s="6"/>
    </row>
  </sheetData>
  <sheetProtection algorithmName="SHA-512" hashValue="Q2SXLUjIj0Wc83AqtSJ72evPD6QA/0ptBu4sqKT+Tc5q90GNc2EqzY6IpeOig52J6bPwfaqjb3TTyAhv1MjrAg==" saltValue="P2pRGhKKXtn4nPEE4SNh5Q==" spinCount="100000" sheet="1" objects="1" scenarios="1"/>
  <protectedRanges>
    <protectedRange sqref="C4:D4" name="Range1"/>
  </protectedRanges>
  <mergeCells count="1">
    <mergeCell ref="G12:J17"/>
  </mergeCells>
  <dataValidations count="2">
    <dataValidation type="list" allowBlank="1" showInputMessage="1" showErrorMessage="1" sqref="C4">
      <formula1>$R$1:$R$2</formula1>
    </dataValidation>
    <dataValidation type="list" allowBlank="1" showInputMessage="1" showErrorMessage="1" sqref="D4">
      <formula1>$S$1:$S$8</formula1>
    </dataValidation>
  </dataValidations>
  <hyperlinks>
    <hyperlink ref="J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X27"/>
  <sheetViews>
    <sheetView showGridLines="0" showRowColHeaders="0" zoomScaleNormal="100" workbookViewId="0">
      <pane ySplit="32" topLeftCell="A39" activePane="bottomLeft" state="frozen"/>
      <selection pane="bottomLeft"/>
    </sheetView>
  </sheetViews>
  <sheetFormatPr defaultRowHeight="15" x14ac:dyDescent="0.25"/>
  <cols>
    <col min="3" max="6" width="20.7109375" style="1" customWidth="1"/>
    <col min="10" max="10" width="7.7109375" customWidth="1"/>
    <col min="11" max="11" width="11.28515625" style="1" customWidth="1"/>
    <col min="12" max="12" width="9.140625" customWidth="1"/>
    <col min="13" max="13" width="9.140625" hidden="1" customWidth="1"/>
    <col min="14" max="14" width="16.5703125" hidden="1" customWidth="1"/>
    <col min="15" max="15" width="9.140625" hidden="1" customWidth="1"/>
    <col min="16" max="16" width="13.85546875" customWidth="1"/>
    <col min="17" max="17" width="17.5703125" customWidth="1"/>
    <col min="18" max="18" width="9.140625" customWidth="1"/>
    <col min="19" max="19" width="21.28515625" customWidth="1"/>
    <col min="20" max="20" width="17.7109375" customWidth="1"/>
    <col min="21" max="21" width="9.140625" customWidth="1"/>
    <col min="22" max="22" width="39" customWidth="1"/>
    <col min="23" max="23" width="21.140625" customWidth="1"/>
    <col min="24" max="24" width="11.7109375" customWidth="1"/>
    <col min="25" max="25" width="9.140625" customWidth="1"/>
  </cols>
  <sheetData>
    <row r="1" spans="3:24" x14ac:dyDescent="0.25">
      <c r="M1" s="15"/>
      <c r="N1" s="15" t="s">
        <v>0</v>
      </c>
      <c r="O1" s="15">
        <v>7000</v>
      </c>
      <c r="P1" s="15"/>
      <c r="Q1" s="15"/>
      <c r="R1" s="15"/>
      <c r="S1" s="15"/>
      <c r="T1" s="15"/>
      <c r="U1" s="15"/>
      <c r="V1" s="15"/>
      <c r="W1" s="15"/>
    </row>
    <row r="2" spans="3:24" x14ac:dyDescent="0.25">
      <c r="M2" s="15"/>
      <c r="N2" s="15" t="s">
        <v>33</v>
      </c>
      <c r="O2" s="15">
        <v>8000</v>
      </c>
      <c r="P2" s="15"/>
      <c r="Q2" s="15"/>
      <c r="R2" s="15"/>
      <c r="S2" s="15"/>
      <c r="T2" s="15"/>
      <c r="U2" s="15"/>
      <c r="V2" s="15"/>
      <c r="W2" s="15"/>
    </row>
    <row r="3" spans="3:24" ht="47.25" x14ac:dyDescent="0.25">
      <c r="C3" s="4" t="s">
        <v>34</v>
      </c>
      <c r="D3" s="4" t="s">
        <v>8</v>
      </c>
      <c r="E3" s="4" t="s">
        <v>9</v>
      </c>
      <c r="F3" s="4" t="s">
        <v>1</v>
      </c>
      <c r="M3" s="15"/>
      <c r="N3" s="15" t="s">
        <v>35</v>
      </c>
      <c r="O3" s="15">
        <v>9000</v>
      </c>
      <c r="P3" s="15"/>
      <c r="Q3" s="15"/>
      <c r="R3" s="15"/>
      <c r="S3" s="15"/>
      <c r="T3" s="15"/>
      <c r="U3" s="15"/>
      <c r="V3" s="15"/>
      <c r="W3" s="15"/>
    </row>
    <row r="4" spans="3:24" ht="45.2" customHeight="1" x14ac:dyDescent="0.25">
      <c r="C4" s="11"/>
      <c r="D4" s="3"/>
      <c r="E4" s="3"/>
      <c r="F4" s="12">
        <f>IF(Table25[[#This Row],[Брой лекарствени форми]]=1,M4,IF(Table25[[#This Row],[Брой лекарствени форми]]&gt;=2,(Table25[[#This Row],[Брой лекарствени форми]]-1)*(M4*0.75)+M4))+IF(Table25[[#This Row],[Брой количество на активното вещество]]&gt;Table25[[#This Row],[Брой лекарствени форми]],(Table25[[#This Row],[Брой количество на активното вещество]]-Table25[[#This Row],[Брой лекарствени форми]])*(M4*0.25))</f>
        <v>0</v>
      </c>
      <c r="M4" s="2">
        <f>IF(AND(Table25[[#This Row],[Тип процедура]]=$N$1),$O$1,IF(AND(Table25[[#This Row],[Тип процедура]]=$N$2),$O$2,IF(AND(Table25[[#This Row],[Тип процедура]]=$N$3),$O$3,0)))</f>
        <v>0</v>
      </c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3:24" ht="15.75" x14ac:dyDescent="0.25">
      <c r="C5" s="3"/>
      <c r="D5" s="3"/>
      <c r="E5" s="3"/>
      <c r="F5" s="3"/>
      <c r="K5" s="7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3:24" ht="15.75" x14ac:dyDescent="0.25">
      <c r="C6" s="3"/>
      <c r="D6" s="3"/>
      <c r="E6" s="3"/>
      <c r="F6" s="3"/>
      <c r="K6" s="7"/>
    </row>
    <row r="7" spans="3:24" ht="15.75" x14ac:dyDescent="0.25">
      <c r="C7" s="3"/>
      <c r="D7" s="3"/>
      <c r="E7" s="3"/>
      <c r="F7" s="3"/>
      <c r="K7" s="7"/>
    </row>
    <row r="8" spans="3:24" ht="15.75" customHeight="1" x14ac:dyDescent="0.25">
      <c r="C8" s="6" t="s">
        <v>12</v>
      </c>
      <c r="D8" s="6"/>
      <c r="E8" s="6"/>
      <c r="F8" s="6"/>
      <c r="K8" s="7"/>
    </row>
    <row r="9" spans="3:24" ht="15" customHeight="1" x14ac:dyDescent="0.25">
      <c r="C9" s="39" t="s">
        <v>13</v>
      </c>
      <c r="D9" s="39"/>
      <c r="E9" s="39"/>
      <c r="F9" s="39"/>
      <c r="K9" s="7"/>
    </row>
    <row r="10" spans="3:24" ht="15" customHeight="1" x14ac:dyDescent="0.25">
      <c r="C10" s="39"/>
      <c r="D10" s="39"/>
      <c r="E10" s="39"/>
      <c r="F10" s="39"/>
      <c r="K10" s="7"/>
    </row>
    <row r="11" spans="3:24" ht="15" customHeight="1" x14ac:dyDescent="0.25">
      <c r="C11" s="39"/>
      <c r="D11" s="39"/>
      <c r="E11" s="39"/>
      <c r="F11" s="39"/>
      <c r="K11" s="7"/>
    </row>
    <row r="12" spans="3:24" ht="15" customHeight="1" x14ac:dyDescent="0.25">
      <c r="C12" s="39" t="s">
        <v>14</v>
      </c>
      <c r="D12" s="39"/>
      <c r="E12" s="39"/>
      <c r="F12" s="39"/>
      <c r="H12" s="38" t="s">
        <v>11</v>
      </c>
      <c r="I12" s="38"/>
      <c r="J12" s="38"/>
      <c r="K12" s="38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3:24" ht="15" customHeight="1" x14ac:dyDescent="0.25">
      <c r="C13" s="39"/>
      <c r="D13" s="39"/>
      <c r="E13" s="39"/>
      <c r="F13" s="39"/>
      <c r="H13" s="38"/>
      <c r="I13" s="38"/>
      <c r="J13" s="38"/>
      <c r="K13" s="38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3:24" ht="15" customHeight="1" x14ac:dyDescent="0.25">
      <c r="C14" s="39"/>
      <c r="D14" s="39"/>
      <c r="E14" s="39"/>
      <c r="F14" s="39"/>
      <c r="H14" s="38"/>
      <c r="I14" s="38"/>
      <c r="J14" s="38"/>
      <c r="K14" s="38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spans="3:24" ht="15" customHeight="1" x14ac:dyDescent="0.25">
      <c r="C15" s="6"/>
      <c r="D15" s="6"/>
      <c r="E15" s="6"/>
      <c r="F15" s="6"/>
      <c r="H15" s="38"/>
      <c r="I15" s="38"/>
      <c r="J15" s="38"/>
      <c r="K15" s="38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 spans="3:24" ht="15" customHeight="1" x14ac:dyDescent="0.25">
      <c r="C16" s="6"/>
      <c r="D16" s="6"/>
      <c r="E16" s="6"/>
      <c r="F16" s="6"/>
      <c r="H16" s="38"/>
      <c r="I16" s="38"/>
      <c r="J16" s="38"/>
      <c r="K16" s="38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3:24" ht="15" customHeight="1" x14ac:dyDescent="0.25">
      <c r="C17" s="6"/>
      <c r="D17" s="6"/>
      <c r="E17" s="6"/>
      <c r="F17" s="6"/>
      <c r="H17" s="38"/>
      <c r="I17" s="38"/>
      <c r="J17" s="38"/>
      <c r="K17" s="38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3:24" ht="1.5" customHeight="1" x14ac:dyDescent="0.25">
      <c r="C18" s="6"/>
      <c r="D18" s="6"/>
      <c r="E18" s="6"/>
      <c r="F18" s="6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3:24" ht="15" customHeight="1" x14ac:dyDescent="0.25">
      <c r="C19" s="6"/>
      <c r="D19" s="6"/>
      <c r="E19" s="6"/>
      <c r="F19" s="6"/>
      <c r="K19" s="5" t="s">
        <v>10</v>
      </c>
    </row>
    <row r="20" spans="3:24" ht="15" customHeight="1" x14ac:dyDescent="0.25">
      <c r="C20" s="6"/>
      <c r="D20" s="6"/>
      <c r="E20" s="6"/>
      <c r="F20" s="6"/>
      <c r="K20" s="7"/>
    </row>
    <row r="21" spans="3:24" ht="15" customHeight="1" x14ac:dyDescent="0.25">
      <c r="C21" s="6"/>
      <c r="D21" s="6"/>
      <c r="E21" s="6"/>
      <c r="F21" s="6"/>
    </row>
    <row r="22" spans="3:24" ht="15" customHeight="1" x14ac:dyDescent="0.25">
      <c r="C22" s="6"/>
      <c r="D22" s="6"/>
      <c r="E22" s="6"/>
      <c r="F22" s="6"/>
    </row>
    <row r="23" spans="3:24" ht="15" customHeight="1" x14ac:dyDescent="0.25">
      <c r="C23" s="6"/>
      <c r="D23" s="6"/>
      <c r="E23" s="6"/>
      <c r="F23" s="6"/>
    </row>
    <row r="24" spans="3:24" ht="15" customHeight="1" x14ac:dyDescent="0.25">
      <c r="C24" s="6"/>
      <c r="D24" s="6"/>
      <c r="E24" s="6"/>
      <c r="F24" s="6"/>
    </row>
    <row r="25" spans="3:24" ht="15" customHeight="1" x14ac:dyDescent="0.25">
      <c r="C25" s="6"/>
      <c r="D25" s="6"/>
      <c r="E25" s="6"/>
      <c r="F25" s="6"/>
    </row>
    <row r="26" spans="3:24" ht="15" customHeight="1" x14ac:dyDescent="0.25">
      <c r="C26" s="6"/>
      <c r="D26" s="6"/>
      <c r="E26" s="6"/>
      <c r="F26" s="6"/>
    </row>
    <row r="27" spans="3:24" ht="15" customHeight="1" x14ac:dyDescent="0.25">
      <c r="C27" s="6"/>
      <c r="D27" s="6"/>
      <c r="E27" s="6"/>
      <c r="F27" s="6"/>
    </row>
  </sheetData>
  <sheetProtection algorithmName="SHA-512" hashValue="cHDx3kCj8KY/SBdngGdCdmKNeP6QRLaZGnpz+fvO3z6hVXvWmF12nQpb9RbqHg8V1hKV4iZkaLYawWBwYRaFTg==" saltValue="5ZfYInVZqrazmIRpbqjIGg==" spinCount="100000" sheet="1" objects="1" scenarios="1"/>
  <protectedRanges>
    <protectedRange sqref="C4:E4" name="Range1"/>
  </protectedRanges>
  <mergeCells count="3">
    <mergeCell ref="C9:F11"/>
    <mergeCell ref="C12:F14"/>
    <mergeCell ref="H12:K17"/>
  </mergeCells>
  <dataValidations count="1">
    <dataValidation type="list" allowBlank="1" showInputMessage="1" showErrorMessage="1" sqref="C4">
      <formula1>$N$1:$N$3</formula1>
    </dataValidation>
  </dataValidations>
  <hyperlinks>
    <hyperlink ref="K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A22"/>
  <sheetViews>
    <sheetView showGridLines="0" showRowColHeaders="0" workbookViewId="0">
      <pane ySplit="33" topLeftCell="A34" activePane="bottomLeft" state="frozen"/>
      <selection pane="bottomLeft"/>
    </sheetView>
  </sheetViews>
  <sheetFormatPr defaultRowHeight="15" x14ac:dyDescent="0.25"/>
  <cols>
    <col min="3" max="3" width="22.7109375" style="1" customWidth="1"/>
    <col min="4" max="4" width="19.5703125" style="1" customWidth="1"/>
    <col min="5" max="5" width="20.7109375" style="1" customWidth="1"/>
    <col min="6" max="6" width="15.7109375" style="1" customWidth="1"/>
    <col min="7" max="7" width="20.7109375" style="1" customWidth="1"/>
    <col min="12" max="12" width="11.5703125" style="1" customWidth="1"/>
    <col min="13" max="13" width="9.140625" customWidth="1"/>
    <col min="14" max="17" width="9.140625" hidden="1" customWidth="1"/>
    <col min="18" max="18" width="11.85546875" hidden="1" customWidth="1"/>
    <col min="19" max="20" width="9.140625" hidden="1" customWidth="1"/>
    <col min="21" max="21" width="14.5703125" hidden="1" customWidth="1"/>
    <col min="22" max="23" width="9.140625" hidden="1" customWidth="1"/>
    <col min="24" max="24" width="15.140625" hidden="1" customWidth="1"/>
    <col min="25" max="26" width="9.140625" customWidth="1"/>
    <col min="27" max="27" width="11.85546875" customWidth="1"/>
  </cols>
  <sheetData>
    <row r="1" spans="3:27" x14ac:dyDescent="0.25">
      <c r="R1" s="8" t="s">
        <v>0</v>
      </c>
      <c r="S1" s="8" t="s">
        <v>36</v>
      </c>
      <c r="T1" s="10">
        <v>500</v>
      </c>
      <c r="U1" s="9" t="s">
        <v>37</v>
      </c>
      <c r="V1" s="8" t="s">
        <v>36</v>
      </c>
      <c r="W1" s="10">
        <v>1000</v>
      </c>
      <c r="X1" s="9" t="s">
        <v>37</v>
      </c>
    </row>
    <row r="2" spans="3:27" x14ac:dyDescent="0.25">
      <c r="R2" s="8"/>
      <c r="S2" s="8" t="s">
        <v>38</v>
      </c>
      <c r="T2" s="10">
        <v>1000</v>
      </c>
      <c r="U2" s="9"/>
      <c r="V2" s="8" t="s">
        <v>38</v>
      </c>
      <c r="W2" s="10">
        <v>1000</v>
      </c>
      <c r="X2" s="9" t="s">
        <v>0</v>
      </c>
    </row>
    <row r="3" spans="3:27" ht="15.75" x14ac:dyDescent="0.25">
      <c r="C3" s="24" t="s">
        <v>39</v>
      </c>
      <c r="D3" s="24" t="s">
        <v>40</v>
      </c>
      <c r="E3" s="24" t="s">
        <v>41</v>
      </c>
      <c r="F3" s="24" t="s">
        <v>42</v>
      </c>
      <c r="G3" s="24" t="s">
        <v>1</v>
      </c>
      <c r="R3" s="8"/>
      <c r="S3" s="8" t="s">
        <v>43</v>
      </c>
      <c r="T3" s="10">
        <v>1500</v>
      </c>
      <c r="U3" s="9"/>
      <c r="V3" s="8" t="s">
        <v>43</v>
      </c>
      <c r="W3" s="10">
        <v>1500</v>
      </c>
      <c r="X3" s="9"/>
    </row>
    <row r="4" spans="3:27" ht="15.75" x14ac:dyDescent="0.25">
      <c r="C4" s="3"/>
      <c r="D4" s="3"/>
      <c r="E4" s="3"/>
      <c r="F4" s="3"/>
      <c r="G4" s="25">
        <f>SUM(N4*Table26[[#This Row],[Брой промени]]*Table26[[#This Row],[Брой ЛП]])</f>
        <v>0</v>
      </c>
      <c r="N4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5" spans="3:27" ht="15.75" x14ac:dyDescent="0.25">
      <c r="C5" s="3"/>
      <c r="D5" s="3"/>
      <c r="E5" s="3"/>
      <c r="F5" s="3"/>
      <c r="G5" s="25">
        <f>SUM(N5*Table26[[#This Row],[Брой промени]]*Table26[[#This Row],[Брой ЛП]])</f>
        <v>0</v>
      </c>
      <c r="N5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6" spans="3:27" ht="15.75" x14ac:dyDescent="0.25">
      <c r="C6" s="3"/>
      <c r="D6" s="3"/>
      <c r="E6" s="3"/>
      <c r="F6" s="3"/>
      <c r="G6" s="25">
        <f>SUM(N6*Table26[[#This Row],[Брой промени]]*Table26[[#This Row],[Брой ЛП]])</f>
        <v>0</v>
      </c>
      <c r="N6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7" spans="3:27" ht="15.75" x14ac:dyDescent="0.25">
      <c r="C7" s="3"/>
      <c r="D7" s="3"/>
      <c r="E7" s="3"/>
      <c r="F7" s="3"/>
      <c r="G7" s="25">
        <f>SUM(N7*Table26[[#This Row],[Брой промени]]*Table26[[#This Row],[Брой ЛП]])</f>
        <v>0</v>
      </c>
      <c r="N7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8" spans="3:27" ht="15.75" x14ac:dyDescent="0.25">
      <c r="C8" s="3"/>
      <c r="D8" s="3"/>
      <c r="E8" s="3"/>
      <c r="F8" s="3"/>
      <c r="G8" s="25">
        <f>SUM(N8*Table26[[#This Row],[Брой промени]]*Table26[[#This Row],[Брой ЛП]])</f>
        <v>0</v>
      </c>
      <c r="N8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9" spans="3:27" ht="15.75" x14ac:dyDescent="0.25">
      <c r="C9" s="3"/>
      <c r="D9" s="3"/>
      <c r="E9" s="3"/>
      <c r="F9" s="3"/>
      <c r="G9" s="25">
        <f>SUM(N9*Table26[[#This Row],[Брой промени]]*Table26[[#This Row],[Брой ЛП]])</f>
        <v>0</v>
      </c>
      <c r="N9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10" spans="3:27" ht="15.75" x14ac:dyDescent="0.25">
      <c r="C10" s="3"/>
      <c r="D10" s="3"/>
      <c r="L10" s="7"/>
    </row>
    <row r="11" spans="3:27" x14ac:dyDescent="0.25">
      <c r="L11" s="7"/>
    </row>
    <row r="12" spans="3:27" x14ac:dyDescent="0.25">
      <c r="L12" s="7"/>
    </row>
    <row r="13" spans="3:27" ht="15.75" x14ac:dyDescent="0.25">
      <c r="D13" s="26" t="s">
        <v>44</v>
      </c>
      <c r="E13" s="26">
        <f>SUBTOTAL(109,Table26[Брой промени])</f>
        <v>0</v>
      </c>
      <c r="F13" s="26">
        <f>SUBTOTAL(109,Table26[Брой ЛП])</f>
        <v>0</v>
      </c>
      <c r="G13" s="27">
        <f>SUBTOTAL(109,Table26[Дължима сума])</f>
        <v>0</v>
      </c>
      <c r="L13" s="7"/>
    </row>
    <row r="14" spans="3:27" x14ac:dyDescent="0.25"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</row>
    <row r="15" spans="3:27" x14ac:dyDescent="0.25"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3:27" x14ac:dyDescent="0.25">
      <c r="I16" s="40" t="s">
        <v>45</v>
      </c>
      <c r="J16" s="40"/>
      <c r="K16" s="40"/>
      <c r="L16" s="40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9:27" x14ac:dyDescent="0.25">
      <c r="I17" s="40"/>
      <c r="J17" s="40"/>
      <c r="K17" s="40"/>
      <c r="L17" s="40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9:27" x14ac:dyDescent="0.25">
      <c r="I18" s="40"/>
      <c r="J18" s="40"/>
      <c r="K18" s="40"/>
      <c r="L18" s="40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</row>
    <row r="19" spans="9:27" x14ac:dyDescent="0.25">
      <c r="I19" s="40"/>
      <c r="J19" s="40"/>
      <c r="K19" s="40"/>
      <c r="L19" s="40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9:27" x14ac:dyDescent="0.25">
      <c r="I20" s="40"/>
      <c r="J20" s="40"/>
      <c r="K20" s="40"/>
      <c r="L20" s="40"/>
    </row>
    <row r="21" spans="9:27" x14ac:dyDescent="0.25">
      <c r="I21" s="40"/>
      <c r="J21" s="40"/>
      <c r="K21" s="40"/>
      <c r="L21" s="40"/>
    </row>
    <row r="22" spans="9:27" x14ac:dyDescent="0.25">
      <c r="L22" s="5" t="s">
        <v>46</v>
      </c>
    </row>
  </sheetData>
  <sheetProtection algorithmName="SHA-512" hashValue="Bg7zTveeAAsDJ4jO/Fkq1CXSHKqhp/eh3hpGC7VD2u+DnXQivn7egfxqHYDB0CvZ7m61+F4yUN4queMjLelZKw==" saltValue="/b63/llZJFJ4zccUBzzldw==" spinCount="100000" sheet="1" objects="1" scenarios="1"/>
  <protectedRanges>
    <protectedRange sqref="C4:F9" name="Range1"/>
  </protectedRanges>
  <mergeCells count="1">
    <mergeCell ref="I16:L21"/>
  </mergeCells>
  <dataValidations count="2">
    <dataValidation type="list" allowBlank="1" showInputMessage="1" showErrorMessage="1" sqref="D4:D9">
      <formula1>$S$1:$S$3</formula1>
    </dataValidation>
    <dataValidation type="list" allowBlank="1" showInputMessage="1" showErrorMessage="1" sqref="C4:C9">
      <formula1>$X$1:$X$2</formula1>
    </dataValidation>
  </dataValidations>
  <hyperlinks>
    <hyperlink ref="L22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3" width="40.7109375" style="1" customWidth="1"/>
    <col min="4" max="4" width="20.7109375" style="1" customWidth="1"/>
    <col min="8" max="8" width="7.7109375" customWidth="1"/>
    <col min="9" max="9" width="11.5703125" style="1" customWidth="1"/>
    <col min="10" max="10" width="9.140625" customWidth="1"/>
    <col min="11" max="11" width="41.28515625" style="15" customWidth="1"/>
    <col min="12" max="12" width="66" style="15" customWidth="1"/>
    <col min="13" max="13" width="9.140625" style="15" customWidth="1"/>
    <col min="14" max="14" width="51.42578125" style="15" customWidth="1"/>
    <col min="15" max="15" width="50" style="15" customWidth="1"/>
    <col min="16" max="16" width="9.140625" style="15" customWidth="1"/>
    <col min="17" max="17" width="51.28515625" style="15" customWidth="1"/>
    <col min="18" max="18" width="43.85546875" style="15" customWidth="1"/>
    <col min="19" max="19" width="11.7109375" style="15" customWidth="1"/>
    <col min="20" max="20" width="9.140625" style="15" customWidth="1"/>
  </cols>
  <sheetData>
    <row r="2" spans="3:19" ht="15" customHeight="1" x14ac:dyDescent="0.25">
      <c r="L2" s="32"/>
      <c r="R2" s="32"/>
    </row>
    <row r="3" spans="3:19" ht="15.75" x14ac:dyDescent="0.25">
      <c r="C3" s="4" t="s">
        <v>53</v>
      </c>
      <c r="D3" s="4" t="s">
        <v>1</v>
      </c>
      <c r="L3" s="32"/>
      <c r="O3" s="32"/>
      <c r="R3" s="32"/>
    </row>
    <row r="4" spans="3:19" ht="45.2" customHeight="1" x14ac:dyDescent="0.25">
      <c r="C4" s="11"/>
      <c r="D4" s="12">
        <f>Table29[Брой разрешения]*2000</f>
        <v>0</v>
      </c>
      <c r="I4" s="2"/>
      <c r="L4" s="32"/>
      <c r="O4" s="32"/>
      <c r="R4" s="32"/>
    </row>
    <row r="5" spans="3:19" ht="15.75" x14ac:dyDescent="0.25">
      <c r="C5" s="3"/>
      <c r="D5" s="3"/>
      <c r="I5" s="7"/>
    </row>
    <row r="6" spans="3:19" ht="15.75" x14ac:dyDescent="0.25">
      <c r="C6" s="3"/>
      <c r="D6" s="3"/>
      <c r="I6" s="7"/>
    </row>
    <row r="7" spans="3:19" ht="15" customHeight="1" x14ac:dyDescent="0.25">
      <c r="C7" s="3"/>
      <c r="D7" s="3"/>
      <c r="I7" s="7"/>
      <c r="R7" s="32"/>
    </row>
    <row r="8" spans="3:19" ht="15.75" customHeight="1" x14ac:dyDescent="0.25">
      <c r="C8" s="29"/>
      <c r="D8" s="29"/>
      <c r="I8" s="7"/>
      <c r="R8" s="32"/>
    </row>
    <row r="9" spans="3:19" ht="15" customHeight="1" x14ac:dyDescent="0.25">
      <c r="C9" s="29"/>
      <c r="D9" s="29"/>
      <c r="I9" s="7"/>
    </row>
    <row r="10" spans="3:19" ht="15" customHeight="1" x14ac:dyDescent="0.25">
      <c r="C10" s="29"/>
      <c r="D10" s="29"/>
      <c r="I10" s="7"/>
    </row>
    <row r="11" spans="3:19" ht="15" customHeight="1" x14ac:dyDescent="0.25">
      <c r="C11" s="29"/>
      <c r="D11" s="29"/>
      <c r="I11" s="7"/>
    </row>
    <row r="12" spans="3:19" ht="15" customHeight="1" x14ac:dyDescent="0.25">
      <c r="C12" s="29"/>
      <c r="D12" s="29"/>
      <c r="F12" s="38" t="s">
        <v>11</v>
      </c>
      <c r="G12" s="38"/>
      <c r="H12" s="38"/>
      <c r="I12" s="38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3:19" ht="15" customHeight="1" x14ac:dyDescent="0.25">
      <c r="C13" s="29"/>
      <c r="D13" s="29"/>
      <c r="F13" s="38"/>
      <c r="G13" s="38"/>
      <c r="H13" s="38"/>
      <c r="I13" s="38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3:19" ht="15" customHeight="1" x14ac:dyDescent="0.25">
      <c r="C14" s="29"/>
      <c r="D14" s="29"/>
      <c r="F14" s="38"/>
      <c r="G14" s="38"/>
      <c r="H14" s="38"/>
      <c r="I14" s="38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3:19" ht="15" customHeight="1" x14ac:dyDescent="0.25">
      <c r="C15" s="29"/>
      <c r="D15" s="29"/>
      <c r="F15" s="38"/>
      <c r="G15" s="38"/>
      <c r="H15" s="38"/>
      <c r="I15" s="38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3:19" ht="15" customHeight="1" x14ac:dyDescent="0.25">
      <c r="C16" s="29"/>
      <c r="D16" s="29"/>
      <c r="F16" s="38"/>
      <c r="G16" s="38"/>
      <c r="H16" s="38"/>
      <c r="I16" s="38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3:19" ht="15" customHeight="1" x14ac:dyDescent="0.25">
      <c r="C17" s="29"/>
      <c r="D17" s="29"/>
      <c r="F17" s="38"/>
      <c r="G17" s="38"/>
      <c r="H17" s="38"/>
      <c r="I17" s="38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3:19" ht="1.5" customHeight="1" x14ac:dyDescent="0.25">
      <c r="C18" s="29"/>
      <c r="D18" s="29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3:19" ht="15" customHeight="1" x14ac:dyDescent="0.25">
      <c r="C19" s="29"/>
      <c r="D19" s="29"/>
      <c r="I19" s="23" t="s">
        <v>10</v>
      </c>
    </row>
    <row r="20" spans="3:19" ht="15" customHeight="1" x14ac:dyDescent="0.25">
      <c r="C20" s="29"/>
      <c r="D20" s="29"/>
      <c r="I20" s="7"/>
    </row>
    <row r="21" spans="3:19" ht="15" customHeight="1" x14ac:dyDescent="0.25">
      <c r="C21" s="29"/>
      <c r="D21" s="29"/>
    </row>
    <row r="22" spans="3:19" ht="15" customHeight="1" x14ac:dyDescent="0.25">
      <c r="C22" s="29"/>
      <c r="D22" s="29"/>
    </row>
    <row r="23" spans="3:19" ht="15" customHeight="1" x14ac:dyDescent="0.25">
      <c r="C23" s="29"/>
      <c r="D23" s="29"/>
    </row>
    <row r="24" spans="3:19" ht="15" customHeight="1" x14ac:dyDescent="0.25">
      <c r="C24" s="29"/>
      <c r="D24" s="29"/>
    </row>
    <row r="25" spans="3:19" ht="15" customHeight="1" x14ac:dyDescent="0.25">
      <c r="C25" s="29"/>
      <c r="D25" s="29"/>
    </row>
    <row r="26" spans="3:19" ht="15" customHeight="1" x14ac:dyDescent="0.25">
      <c r="C26" s="29"/>
      <c r="D26" s="29"/>
    </row>
    <row r="27" spans="3:19" ht="15" customHeight="1" x14ac:dyDescent="0.25">
      <c r="C27" s="29"/>
      <c r="D27" s="29"/>
    </row>
  </sheetData>
  <sheetProtection algorithmName="SHA-512" hashValue="EMZmIvYIcsj/TE4ipoAayjkmuAFpX9rQhoPkdb0Mi6FfvYqPPo191fGU9siq+4bSvkApByl7hpOpkNU8XvSncQ==" saltValue="qnYkKwFzrjXpD/75oJ8LKw==" spinCount="100000" sheet="1" objects="1" scenarios="1"/>
  <protectedRanges>
    <protectedRange sqref="C4" name="Range1"/>
  </protectedRanges>
  <mergeCells count="1">
    <mergeCell ref="F12:I17"/>
  </mergeCells>
  <hyperlinks>
    <hyperlink ref="I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3" width="40.7109375" style="1" customWidth="1"/>
    <col min="4" max="4" width="20.7109375" style="1" customWidth="1"/>
    <col min="8" max="8" width="7.7109375" customWidth="1"/>
    <col min="9" max="9" width="11.5703125" style="1" customWidth="1"/>
    <col min="10" max="10" width="9.140625" customWidth="1"/>
    <col min="11" max="11" width="41.28515625" style="15" customWidth="1"/>
    <col min="12" max="12" width="66" style="15" customWidth="1"/>
    <col min="13" max="13" width="9.140625" style="15" customWidth="1"/>
    <col min="14" max="14" width="51.42578125" style="15" customWidth="1"/>
    <col min="15" max="15" width="50" style="15" customWidth="1"/>
    <col min="16" max="16" width="9.140625" style="15" customWidth="1"/>
    <col min="17" max="17" width="51.28515625" style="15" customWidth="1"/>
    <col min="18" max="18" width="43.85546875" style="15" customWidth="1"/>
    <col min="19" max="19" width="11.7109375" style="15" customWidth="1"/>
    <col min="20" max="20" width="9.140625" style="15" customWidth="1"/>
  </cols>
  <sheetData>
    <row r="2" spans="3:19" ht="15" customHeight="1" x14ac:dyDescent="0.25">
      <c r="L2" s="32"/>
      <c r="R2" s="32"/>
    </row>
    <row r="3" spans="3:19" ht="15.75" x14ac:dyDescent="0.25">
      <c r="C3" s="4" t="s">
        <v>54</v>
      </c>
      <c r="D3" s="4" t="s">
        <v>1</v>
      </c>
      <c r="L3" s="32"/>
      <c r="O3" s="32"/>
      <c r="R3" s="32"/>
    </row>
    <row r="4" spans="3:19" ht="45.2" customHeight="1" x14ac:dyDescent="0.25">
      <c r="C4" s="11"/>
      <c r="D4" s="12">
        <f>Table210[Брой изменения]*100</f>
        <v>0</v>
      </c>
      <c r="I4" s="2"/>
      <c r="L4" s="32"/>
      <c r="O4" s="32"/>
      <c r="R4" s="32"/>
    </row>
    <row r="5" spans="3:19" ht="15.75" x14ac:dyDescent="0.25">
      <c r="C5" s="3"/>
      <c r="D5" s="3"/>
      <c r="I5" s="7"/>
    </row>
    <row r="6" spans="3:19" ht="15.75" x14ac:dyDescent="0.25">
      <c r="C6" s="3"/>
      <c r="D6" s="3"/>
      <c r="I6" s="7"/>
    </row>
    <row r="7" spans="3:19" ht="15" customHeight="1" x14ac:dyDescent="0.25">
      <c r="C7" s="3"/>
      <c r="D7" s="3"/>
      <c r="I7" s="7"/>
      <c r="R7" s="32"/>
    </row>
    <row r="8" spans="3:19" ht="15.75" customHeight="1" x14ac:dyDescent="0.25">
      <c r="C8" s="31"/>
      <c r="D8" s="31"/>
      <c r="I8" s="7"/>
      <c r="R8" s="32"/>
    </row>
    <row r="9" spans="3:19" ht="15" customHeight="1" x14ac:dyDescent="0.25">
      <c r="C9" s="31"/>
      <c r="D9" s="31"/>
      <c r="I9" s="7"/>
    </row>
    <row r="10" spans="3:19" ht="15" customHeight="1" x14ac:dyDescent="0.25">
      <c r="C10" s="31"/>
      <c r="D10" s="31"/>
      <c r="I10" s="7"/>
    </row>
    <row r="11" spans="3:19" ht="15" customHeight="1" x14ac:dyDescent="0.25">
      <c r="C11" s="31"/>
      <c r="D11" s="31"/>
      <c r="I11" s="7"/>
    </row>
    <row r="12" spans="3:19" ht="15" customHeight="1" x14ac:dyDescent="0.25">
      <c r="C12" s="31"/>
      <c r="D12" s="31"/>
      <c r="F12" s="38" t="s">
        <v>11</v>
      </c>
      <c r="G12" s="38"/>
      <c r="H12" s="38"/>
      <c r="I12" s="38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3:19" ht="15" customHeight="1" x14ac:dyDescent="0.25">
      <c r="C13" s="31"/>
      <c r="D13" s="31"/>
      <c r="F13" s="38"/>
      <c r="G13" s="38"/>
      <c r="H13" s="38"/>
      <c r="I13" s="38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3:19" ht="15" customHeight="1" x14ac:dyDescent="0.25">
      <c r="C14" s="31"/>
      <c r="D14" s="31"/>
      <c r="F14" s="38"/>
      <c r="G14" s="38"/>
      <c r="H14" s="38"/>
      <c r="I14" s="38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3:19" ht="15" customHeight="1" x14ac:dyDescent="0.25">
      <c r="C15" s="31"/>
      <c r="D15" s="31"/>
      <c r="F15" s="38"/>
      <c r="G15" s="38"/>
      <c r="H15" s="38"/>
      <c r="I15" s="38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3:19" ht="15" customHeight="1" x14ac:dyDescent="0.25">
      <c r="C16" s="31"/>
      <c r="D16" s="31"/>
      <c r="F16" s="38"/>
      <c r="G16" s="38"/>
      <c r="H16" s="38"/>
      <c r="I16" s="38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3:19" ht="15" customHeight="1" x14ac:dyDescent="0.25">
      <c r="C17" s="31"/>
      <c r="D17" s="31"/>
      <c r="F17" s="38"/>
      <c r="G17" s="38"/>
      <c r="H17" s="38"/>
      <c r="I17" s="38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3:19" ht="1.5" customHeight="1" x14ac:dyDescent="0.25">
      <c r="C18" s="31"/>
      <c r="D18" s="31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3:19" ht="15" customHeight="1" x14ac:dyDescent="0.25">
      <c r="C19" s="31"/>
      <c r="D19" s="31"/>
      <c r="I19" s="23" t="s">
        <v>10</v>
      </c>
    </row>
    <row r="20" spans="3:19" ht="15" customHeight="1" x14ac:dyDescent="0.25">
      <c r="C20" s="31"/>
      <c r="D20" s="31"/>
      <c r="I20" s="7"/>
    </row>
    <row r="21" spans="3:19" ht="15" customHeight="1" x14ac:dyDescent="0.25">
      <c r="C21" s="31"/>
      <c r="D21" s="31"/>
    </row>
    <row r="22" spans="3:19" ht="15" customHeight="1" x14ac:dyDescent="0.25">
      <c r="C22" s="31"/>
      <c r="D22" s="31"/>
    </row>
    <row r="23" spans="3:19" ht="15" customHeight="1" x14ac:dyDescent="0.25">
      <c r="C23" s="31"/>
      <c r="D23" s="31"/>
    </row>
    <row r="24" spans="3:19" ht="15" customHeight="1" x14ac:dyDescent="0.25">
      <c r="C24" s="31"/>
      <c r="D24" s="31"/>
    </row>
    <row r="25" spans="3:19" ht="15" customHeight="1" x14ac:dyDescent="0.25">
      <c r="C25" s="31"/>
      <c r="D25" s="31"/>
    </row>
    <row r="26" spans="3:19" ht="15" customHeight="1" x14ac:dyDescent="0.25">
      <c r="C26" s="31"/>
      <c r="D26" s="31"/>
    </row>
    <row r="27" spans="3:19" ht="15" customHeight="1" x14ac:dyDescent="0.25">
      <c r="C27" s="31"/>
      <c r="D27" s="31"/>
    </row>
  </sheetData>
  <sheetProtection algorithmName="SHA-512" hashValue="cKRqmqzWk7cL32W7fWWLOHokgRjS9H/+bRWXVgWT+f7QW1RH/z+WzlPBYgVJidWGDQFAmIUTZ0E0batd1/cPzw==" saltValue="ou5eU3w3gCrR4BThrqQ1LQ==" spinCount="100000" sheet="1" objects="1" scenarios="1"/>
  <protectedRanges>
    <protectedRange sqref="C4" name="Range1"/>
  </protectedRanges>
  <mergeCells count="1">
    <mergeCell ref="F12:I17"/>
  </mergeCells>
  <hyperlinks>
    <hyperlink ref="I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7" width="20.7109375" style="1" customWidth="1"/>
    <col min="11" max="11" width="7.7109375" customWidth="1"/>
    <col min="12" max="12" width="11.7109375" style="1" customWidth="1"/>
    <col min="13" max="13" width="9.140625" customWidth="1"/>
    <col min="14" max="14" width="39.28515625" hidden="1" customWidth="1"/>
    <col min="15" max="15" width="16.5703125" hidden="1" customWidth="1"/>
    <col min="16" max="16" width="9.140625" hidden="1" customWidth="1"/>
    <col min="17" max="17" width="13.85546875" hidden="1" customWidth="1"/>
    <col min="18" max="18" width="17.5703125" hidden="1" customWidth="1"/>
    <col min="19" max="19" width="9.140625" hidden="1" customWidth="1"/>
    <col min="20" max="20" width="21.28515625" hidden="1" customWidth="1"/>
    <col min="21" max="21" width="17.7109375" hidden="1" customWidth="1"/>
    <col min="22" max="22" width="9.140625" hidden="1" customWidth="1"/>
    <col min="23" max="23" width="39" hidden="1" customWidth="1"/>
    <col min="24" max="24" width="21.140625" customWidth="1"/>
    <col min="25" max="25" width="11.7109375" customWidth="1"/>
    <col min="26" max="26" width="9.140625" customWidth="1"/>
  </cols>
  <sheetData>
    <row r="1" spans="3:25" x14ac:dyDescent="0.25">
      <c r="N1" s="8" t="s">
        <v>15</v>
      </c>
      <c r="O1" s="8" t="s">
        <v>0</v>
      </c>
      <c r="P1" s="10">
        <f>15000*0.5</f>
        <v>7500</v>
      </c>
      <c r="Q1" s="9" t="s">
        <v>16</v>
      </c>
      <c r="R1" s="8" t="s">
        <v>0</v>
      </c>
      <c r="S1" s="10">
        <f>7500*0.5</f>
        <v>3750</v>
      </c>
      <c r="T1" s="9" t="s">
        <v>17</v>
      </c>
      <c r="U1" s="8" t="s">
        <v>0</v>
      </c>
      <c r="V1" s="8">
        <f>15000*0.5</f>
        <v>7500</v>
      </c>
      <c r="W1" s="14" t="s">
        <v>15</v>
      </c>
      <c r="X1" s="15"/>
    </row>
    <row r="2" spans="3:25" x14ac:dyDescent="0.25">
      <c r="N2" s="8"/>
      <c r="O2" s="8" t="s">
        <v>4</v>
      </c>
      <c r="P2" s="10">
        <f>16000*0.5</f>
        <v>8000</v>
      </c>
      <c r="Q2" s="9"/>
      <c r="R2" s="8" t="s">
        <v>4</v>
      </c>
      <c r="S2" s="10">
        <f>12000*0.5</f>
        <v>6000</v>
      </c>
      <c r="T2" s="9"/>
      <c r="U2" s="8" t="s">
        <v>4</v>
      </c>
      <c r="V2" s="8">
        <f>16000*0.5</f>
        <v>8000</v>
      </c>
      <c r="W2" s="17" t="s">
        <v>16</v>
      </c>
      <c r="X2" s="15"/>
    </row>
    <row r="3" spans="3:25" ht="47.25" x14ac:dyDescent="0.25">
      <c r="C3" s="4" t="s">
        <v>47</v>
      </c>
      <c r="D3" s="4" t="s">
        <v>3</v>
      </c>
      <c r="E3" s="4" t="s">
        <v>8</v>
      </c>
      <c r="F3" s="4" t="s">
        <v>9</v>
      </c>
      <c r="G3" s="4" t="s">
        <v>1</v>
      </c>
      <c r="N3" s="8"/>
      <c r="O3" s="8" t="s">
        <v>5</v>
      </c>
      <c r="P3" s="10">
        <f>8000*0.5</f>
        <v>4000</v>
      </c>
      <c r="Q3" s="9"/>
      <c r="R3" s="8" t="s">
        <v>5</v>
      </c>
      <c r="S3" s="10">
        <f>6000*0.5</f>
        <v>3000</v>
      </c>
      <c r="T3" s="9"/>
      <c r="U3" s="8" t="s">
        <v>5</v>
      </c>
      <c r="V3" s="8">
        <f>8000*0.5</f>
        <v>4000</v>
      </c>
      <c r="W3" s="17" t="s">
        <v>17</v>
      </c>
      <c r="X3" s="15"/>
    </row>
    <row r="4" spans="3:25" ht="45.2" customHeight="1" x14ac:dyDescent="0.25">
      <c r="C4" s="11"/>
      <c r="D4" s="3"/>
      <c r="E4" s="3"/>
      <c r="F4" s="3"/>
      <c r="G4" s="12">
        <f>IF(Table27[[#This Row],[Брой лекарствени форми]]=1,L4,IF(Table27[[#This Row],[Брой лекарствени форми]]&gt;=2,(Table27[[#This Row],[Брой лекарствени форми]]-1)*(L4*0.75)+L4))+IF(Table27[[#This Row],[Брой количество на активното вещество]]&gt;Table27[[#This Row],[Брой лекарствени форми]],(Table27[[#This Row],[Брой количество на активното вещество]]-Table27[[#This Row],[Брой лекарствени форми]])*(L4*0.25))</f>
        <v>0</v>
      </c>
      <c r="L4" s="2">
        <f>IF(AND(Table27[[#This Row],[Подновяване по]]=N1,Table27[[#This Row],[Тип процедурата]]="Национална"),P1,IF(AND(Table27[[#This Row],[Подновяване по]]=N1,Table27[[#This Row],[Тип процедурата]]="MRP референтна"),P2,IF(AND(Table27[[#This Row],[Подновяване по]]=N1,Table27[[#This Row],[Тип процедурата]]="MRP засегната"),P3,IF(AND(Table27[[#This Row],[Подновяване по]]=N1,Table27[[#This Row],[Тип процедурата]]="DCP референтна"),P4,IF(AND(Table27[[#This Row],[Подновяване по]]=N1,Table27[[#This Row],[Тип процедурата]]="DCP засегната"),P5,IF(AND(Table27[[#This Row],[Подновяване по]]=Q1,Table27[[#This Row],[Тип процедурата]]="Национална"),S1,IF(AND(Table27[[#This Row],[Подновяване по]]=Q1,Table27[[#This Row],[Тип процедурата]]="MRP референтна"),S2,IF(AND(Table27[[#This Row],[Подновяване по]]=Q1,Table27[[#This Row],[Тип процедурата]]="MRP засегната"),S3,IF(AND(Table27[[#This Row],[Подновяване по]]=Q1,Table27[[#This Row],[Тип процедурата]]="DCP референтна"),S4,IF(AND(Table27[[#This Row],[Подновяване по]]=Q1,Table27[[#This Row],[Тип процедурата]]="DCP засегната"),S5,IF(AND(Table27[[#This Row],[Подновяване по]]=T1,Table27[[#This Row],[Тип процедурата]]="Национална"),V1,IF(AND(Table27[[#This Row],[Подновяване по]]=T1,Table27[[#This Row],[Тип процедурата]]="MRP референтна"),V2,IF(AND(Table27[[#This Row],[Подновяване по]]=T1,Table27[[#This Row],[Тип процедурата]]="MRP засегната"),V3,IF(AND(Table27[[#This Row],[Подновяване по]]=T1,Table27[[#This Row],[Тип процедурата]]="DCP референтна"),V4,IF(AND(Table27[[#This Row],[Подновяване по]]=T1,Table27[[#This Row],[Тип процедурата]]="DCP засегната"),V5,0)))))))))))))))</f>
        <v>0</v>
      </c>
      <c r="N4" s="8"/>
      <c r="O4" s="8" t="s">
        <v>6</v>
      </c>
      <c r="P4" s="10">
        <f>20000*0.5</f>
        <v>10000</v>
      </c>
      <c r="Q4" s="9"/>
      <c r="R4" s="8" t="s">
        <v>6</v>
      </c>
      <c r="S4" s="10">
        <f>14000*0.5</f>
        <v>7000</v>
      </c>
      <c r="T4" s="9"/>
      <c r="U4" s="8" t="s">
        <v>6</v>
      </c>
      <c r="V4" s="8">
        <f>20000*0.5</f>
        <v>10000</v>
      </c>
      <c r="X4" s="15"/>
    </row>
    <row r="5" spans="3:25" ht="15.75" x14ac:dyDescent="0.25">
      <c r="C5" s="3"/>
      <c r="D5" s="3"/>
      <c r="E5" s="3"/>
      <c r="F5" s="3"/>
      <c r="G5" s="3"/>
      <c r="L5" s="7"/>
      <c r="N5" s="8"/>
      <c r="O5" s="8" t="s">
        <v>7</v>
      </c>
      <c r="P5" s="10">
        <f>10000*0.5</f>
        <v>5000</v>
      </c>
      <c r="Q5" s="9"/>
      <c r="R5" s="8" t="s">
        <v>7</v>
      </c>
      <c r="S5" s="10">
        <f>7000*0.5</f>
        <v>3500</v>
      </c>
      <c r="T5" s="9"/>
      <c r="U5" s="8" t="s">
        <v>7</v>
      </c>
      <c r="V5" s="8">
        <f>10000*0.5</f>
        <v>5000</v>
      </c>
      <c r="X5" s="15"/>
    </row>
    <row r="6" spans="3:25" ht="15.75" x14ac:dyDescent="0.25">
      <c r="C6" s="3"/>
      <c r="D6" s="3"/>
      <c r="E6" s="3"/>
      <c r="F6" s="3"/>
      <c r="G6" s="3"/>
      <c r="L6" s="7"/>
    </row>
    <row r="7" spans="3:25" ht="15.75" x14ac:dyDescent="0.25">
      <c r="C7" s="3"/>
      <c r="D7" s="3"/>
      <c r="E7" s="3"/>
      <c r="F7" s="3"/>
      <c r="G7" s="3"/>
      <c r="L7" s="7"/>
    </row>
    <row r="8" spans="3:25" ht="15.75" customHeight="1" x14ac:dyDescent="0.25">
      <c r="C8" s="6" t="s">
        <v>12</v>
      </c>
      <c r="D8" s="6"/>
      <c r="E8" s="6"/>
      <c r="F8" s="6"/>
      <c r="G8" s="6"/>
      <c r="L8" s="7"/>
    </row>
    <row r="9" spans="3:25" ht="15" customHeight="1" x14ac:dyDescent="0.25">
      <c r="C9" s="39" t="s">
        <v>48</v>
      </c>
      <c r="D9" s="39"/>
      <c r="E9" s="39"/>
      <c r="F9" s="39"/>
      <c r="G9" s="39"/>
      <c r="L9" s="7"/>
    </row>
    <row r="10" spans="3:25" ht="15" customHeight="1" x14ac:dyDescent="0.25">
      <c r="C10" s="39"/>
      <c r="D10" s="39"/>
      <c r="E10" s="39"/>
      <c r="F10" s="39"/>
      <c r="G10" s="39"/>
      <c r="L10" s="7"/>
    </row>
    <row r="11" spans="3:25" ht="15" customHeight="1" x14ac:dyDescent="0.25">
      <c r="C11" s="39"/>
      <c r="D11" s="39"/>
      <c r="E11" s="39"/>
      <c r="F11" s="39"/>
      <c r="G11" s="39"/>
      <c r="L11" s="7"/>
    </row>
    <row r="12" spans="3:25" ht="15" customHeight="1" x14ac:dyDescent="0.25">
      <c r="C12" s="39" t="s">
        <v>49</v>
      </c>
      <c r="D12" s="39"/>
      <c r="E12" s="39"/>
      <c r="F12" s="39"/>
      <c r="G12" s="39"/>
      <c r="I12" s="38" t="s">
        <v>11</v>
      </c>
      <c r="J12" s="38"/>
      <c r="K12" s="38"/>
      <c r="L12" s="38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3:25" ht="15" customHeight="1" x14ac:dyDescent="0.25">
      <c r="C13" s="39"/>
      <c r="D13" s="39"/>
      <c r="E13" s="39"/>
      <c r="F13" s="39"/>
      <c r="G13" s="39"/>
      <c r="I13" s="38"/>
      <c r="J13" s="38"/>
      <c r="K13" s="38"/>
      <c r="L13" s="38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3:25" ht="15" customHeight="1" x14ac:dyDescent="0.25">
      <c r="C14" s="39"/>
      <c r="D14" s="39"/>
      <c r="E14" s="39"/>
      <c r="F14" s="39"/>
      <c r="G14" s="39"/>
      <c r="I14" s="38"/>
      <c r="J14" s="38"/>
      <c r="K14" s="38"/>
      <c r="L14" s="38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3:25" ht="15" customHeight="1" x14ac:dyDescent="0.25">
      <c r="C15" s="41" t="s">
        <v>50</v>
      </c>
      <c r="D15" s="42"/>
      <c r="E15" s="42"/>
      <c r="F15" s="42"/>
      <c r="G15" s="42"/>
      <c r="I15" s="38"/>
      <c r="J15" s="38"/>
      <c r="K15" s="38"/>
      <c r="L15" s="38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3:25" ht="15" customHeight="1" x14ac:dyDescent="0.25">
      <c r="C16" s="42"/>
      <c r="D16" s="42"/>
      <c r="E16" s="42"/>
      <c r="F16" s="42"/>
      <c r="G16" s="42"/>
      <c r="I16" s="38"/>
      <c r="J16" s="38"/>
      <c r="K16" s="38"/>
      <c r="L16" s="38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3:25" ht="15" customHeight="1" x14ac:dyDescent="0.25">
      <c r="C17" s="42"/>
      <c r="D17" s="42"/>
      <c r="E17" s="42"/>
      <c r="F17" s="42"/>
      <c r="G17" s="42"/>
      <c r="I17" s="38"/>
      <c r="J17" s="38"/>
      <c r="K17" s="38"/>
      <c r="L17" s="38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3:25" ht="1.5" customHeight="1" x14ac:dyDescent="0.25">
      <c r="C18" s="6"/>
      <c r="D18" s="6"/>
      <c r="E18" s="6"/>
      <c r="F18" s="6"/>
      <c r="G18" s="6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3:25" ht="15" customHeight="1" x14ac:dyDescent="0.25">
      <c r="C19" s="6"/>
      <c r="D19" s="6"/>
      <c r="E19" s="6"/>
      <c r="F19" s="6"/>
      <c r="G19" s="6"/>
      <c r="L19" s="5" t="s">
        <v>10</v>
      </c>
    </row>
    <row r="20" spans="3:25" ht="15" customHeight="1" x14ac:dyDescent="0.25">
      <c r="C20" s="6"/>
      <c r="D20" s="6"/>
      <c r="E20" s="6"/>
      <c r="F20" s="6"/>
      <c r="G20" s="6"/>
      <c r="L20" s="7"/>
    </row>
    <row r="21" spans="3:25" ht="15" customHeight="1" x14ac:dyDescent="0.25">
      <c r="C21" s="6"/>
      <c r="D21" s="6"/>
      <c r="E21" s="6"/>
      <c r="F21" s="6"/>
      <c r="G21" s="6"/>
    </row>
    <row r="22" spans="3:25" ht="15" customHeight="1" x14ac:dyDescent="0.25">
      <c r="C22" s="6"/>
      <c r="D22" s="6"/>
      <c r="E22" s="6"/>
      <c r="F22" s="6"/>
      <c r="G22" s="6"/>
    </row>
    <row r="23" spans="3:25" ht="15" customHeight="1" x14ac:dyDescent="0.25">
      <c r="C23" s="6"/>
      <c r="D23" s="6"/>
      <c r="E23" s="6"/>
      <c r="F23" s="6"/>
      <c r="G23" s="6"/>
    </row>
    <row r="24" spans="3:25" ht="15" customHeight="1" x14ac:dyDescent="0.25">
      <c r="C24" s="6"/>
      <c r="D24" s="6"/>
      <c r="E24" s="6"/>
      <c r="F24" s="6"/>
      <c r="G24" s="6"/>
    </row>
    <row r="25" spans="3:25" ht="15" customHeight="1" x14ac:dyDescent="0.25">
      <c r="C25" s="6"/>
      <c r="D25" s="6"/>
      <c r="E25" s="6"/>
      <c r="F25" s="6"/>
      <c r="G25" s="6"/>
    </row>
    <row r="26" spans="3:25" ht="15" customHeight="1" x14ac:dyDescent="0.25">
      <c r="C26" s="6"/>
      <c r="D26" s="6"/>
      <c r="E26" s="6"/>
      <c r="F26" s="6"/>
      <c r="G26" s="6"/>
    </row>
    <row r="27" spans="3:25" ht="15" customHeight="1" x14ac:dyDescent="0.25">
      <c r="C27" s="6"/>
      <c r="D27" s="6"/>
      <c r="E27" s="6"/>
      <c r="F27" s="6"/>
      <c r="G27" s="6"/>
    </row>
  </sheetData>
  <sheetProtection algorithmName="SHA-512" hashValue="3Mgixr4HmPoPJBadWElkDm/+HoiF4X+2qskDj23HPr3bL/aeRvMOieGc49VibU/8CLolUK3G9VQFsL1+80+WxA==" saltValue="/ygrY+ciKMALbXgKd6H0gQ==" spinCount="100000" sheet="1" objects="1" scenarios="1"/>
  <protectedRanges>
    <protectedRange sqref="C4:F4" name="Range1"/>
  </protectedRanges>
  <mergeCells count="4">
    <mergeCell ref="C9:G11"/>
    <mergeCell ref="C12:G14"/>
    <mergeCell ref="I12:L17"/>
    <mergeCell ref="C15:G17"/>
  </mergeCells>
  <dataValidations count="2">
    <dataValidation type="list" allowBlank="1" showInputMessage="1" showErrorMessage="1" sqref="C4">
      <formula1>$W$1:$W$3</formula1>
    </dataValidation>
    <dataValidation type="list" allowBlank="1" showInputMessage="1" showErrorMessage="1" sqref="D4">
      <formula1>$O$1:$O$5</formula1>
    </dataValidation>
  </dataValidations>
  <hyperlinks>
    <hyperlink ref="L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W27"/>
  <sheetViews>
    <sheetView showGridLines="0" showRowColHeaders="0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5" width="20.7109375" style="1" customWidth="1"/>
    <col min="9" max="9" width="7.7109375" customWidth="1"/>
    <col min="10" max="10" width="11.7109375" style="1" customWidth="1"/>
    <col min="11" max="11" width="9.140625" customWidth="1"/>
    <col min="12" max="12" width="39.28515625" hidden="1" customWidth="1"/>
    <col min="13" max="13" width="16.5703125" hidden="1" customWidth="1"/>
    <col min="14" max="14" width="9.140625" hidden="1" customWidth="1"/>
    <col min="15" max="15" width="13.85546875" hidden="1" customWidth="1"/>
    <col min="16" max="16" width="17.5703125" hidden="1" customWidth="1"/>
    <col min="17" max="17" width="9.140625" hidden="1" customWidth="1"/>
    <col min="18" max="18" width="21.28515625" hidden="1" customWidth="1"/>
    <col min="19" max="19" width="17.7109375" hidden="1" customWidth="1"/>
    <col min="20" max="20" width="9.140625" hidden="1" customWidth="1"/>
    <col min="21" max="21" width="39" hidden="1" customWidth="1"/>
    <col min="22" max="22" width="21.140625" customWidth="1"/>
    <col min="23" max="23" width="11.7109375" customWidth="1"/>
    <col min="24" max="24" width="9.140625" customWidth="1"/>
  </cols>
  <sheetData>
    <row r="1" spans="3:23" x14ac:dyDescent="0.25">
      <c r="L1" s="8" t="s">
        <v>18</v>
      </c>
      <c r="M1" s="8" t="s">
        <v>0</v>
      </c>
      <c r="N1" s="10">
        <f>2000*0.5</f>
        <v>1000</v>
      </c>
      <c r="O1" s="9" t="s">
        <v>19</v>
      </c>
      <c r="P1" s="8" t="s">
        <v>0</v>
      </c>
      <c r="Q1" s="10">
        <f>3500*0.5</f>
        <v>1750</v>
      </c>
      <c r="R1" s="9" t="s">
        <v>20</v>
      </c>
      <c r="S1" s="8" t="s">
        <v>0</v>
      </c>
      <c r="T1" s="8">
        <f>5000*0.5</f>
        <v>2500</v>
      </c>
      <c r="U1" s="14" t="s">
        <v>18</v>
      </c>
      <c r="V1" s="15"/>
    </row>
    <row r="2" spans="3:23" x14ac:dyDescent="0.25">
      <c r="L2" s="8"/>
      <c r="M2" s="8" t="s">
        <v>4</v>
      </c>
      <c r="N2" s="10">
        <f>4000*0.5</f>
        <v>2000</v>
      </c>
      <c r="O2" s="9"/>
      <c r="P2" s="8" t="s">
        <v>4</v>
      </c>
      <c r="Q2" s="10">
        <f>7000*0.5</f>
        <v>3500</v>
      </c>
      <c r="R2" s="9"/>
      <c r="S2" s="8" t="s">
        <v>4</v>
      </c>
      <c r="T2" s="8">
        <f>10000*0.5</f>
        <v>5000</v>
      </c>
      <c r="U2" s="17" t="s">
        <v>19</v>
      </c>
      <c r="V2" s="15"/>
    </row>
    <row r="3" spans="3:23" ht="15.75" x14ac:dyDescent="0.25">
      <c r="C3" s="4" t="s">
        <v>47</v>
      </c>
      <c r="D3" s="4" t="s">
        <v>3</v>
      </c>
      <c r="E3" s="4" t="s">
        <v>1</v>
      </c>
      <c r="L3" s="8"/>
      <c r="M3" s="8" t="s">
        <v>5</v>
      </c>
      <c r="N3" s="10">
        <f>2000*0.5</f>
        <v>1000</v>
      </c>
      <c r="O3" s="9"/>
      <c r="P3" s="8" t="s">
        <v>5</v>
      </c>
      <c r="Q3" s="10">
        <f>3500*0.5</f>
        <v>1750</v>
      </c>
      <c r="R3" s="9"/>
      <c r="S3" s="8" t="s">
        <v>5</v>
      </c>
      <c r="T3" s="8">
        <f>5000*0.5</f>
        <v>2500</v>
      </c>
      <c r="U3" s="17" t="s">
        <v>20</v>
      </c>
      <c r="V3" s="15"/>
    </row>
    <row r="4" spans="3:23" ht="45.2" customHeight="1" x14ac:dyDescent="0.25">
      <c r="C4" s="11"/>
      <c r="D4" s="3"/>
      <c r="E4" s="12">
        <f>IF(AND(Table28[[#This Row],[Подновяване по]]=L1,Table28[[#This Row],[Тип процедурата]]=M1),N1,IF(AND(Table28[[#This Row],[Подновяване по]]=L1,Table28[[#This Row],[Тип процедурата]]=M2),N2,IF(AND(Table28[[#This Row],[Подновяване по]]=L1,Table28[[#This Row],[Тип процедурата]]=M3),N3,IF(AND(Table28[[#This Row],[Подновяване по]]=L1,Table28[[#This Row],[Тип процедурата]]=M4),N4,IF(AND(Table28[[#This Row],[Подновяване по]]=L1,Table28[[#This Row],[Тип процедурата]]=M5),N5,IF(AND(Table28[[#This Row],[Подновяване по]]=O1,Table28[[#This Row],[Тип процедурата]]=P1),Q1,IF(AND(Table28[[#This Row],[Подновяване по]]=O1,Table28[[#This Row],[Тип процедурата]]=P2),Q2,IF(AND(Table28[[#This Row],[Подновяване по]]=O1,Table28[[#This Row],[Тип процедурата]]=P3),Q3,IF(AND(Table28[[#This Row],[Подновяване по]]=O1,Table28[[#This Row],[Тип процедурата]]=P4),Q4,IF(AND(Table28[[#This Row],[Подновяване по]]=O1,Table28[[#This Row],[Тип процедурата]]=P5),Q5,IF(AND(Table28[[#This Row],[Подновяване по]]=R1,Table28[[#This Row],[Тип процедурата]]=S1),T1,IF(AND(Table28[[#This Row],[Подновяване по]]=R1,Table28[[#This Row],[Тип процедурата]]=S2),T2,IF(AND(Table28[[#This Row],[Подновяване по]]=R1,Table28[[#This Row],[Тип процедурата]]=S3),T3,IF(AND(Table28[[#This Row],[Подновяване по]]=R1,Table28[[#This Row],[Тип процедурата]]=S4),T4,IF(AND(Table28[[#This Row],[Подновяване по]]=R1,Table28[[#This Row],[Тип процедурата]]=T5),T5,0)))))))))))))))</f>
        <v>0</v>
      </c>
      <c r="J4" s="7"/>
      <c r="L4" s="8"/>
      <c r="M4" s="8" t="s">
        <v>6</v>
      </c>
      <c r="N4" s="10">
        <f>5000*0.5</f>
        <v>2500</v>
      </c>
      <c r="O4" s="9"/>
      <c r="P4" s="8" t="s">
        <v>6</v>
      </c>
      <c r="Q4" s="10">
        <f>8000*0.5</f>
        <v>4000</v>
      </c>
      <c r="R4" s="9"/>
      <c r="S4" s="8" t="s">
        <v>6</v>
      </c>
      <c r="T4" s="8">
        <f>11000*0.5</f>
        <v>5500</v>
      </c>
      <c r="V4" s="15"/>
    </row>
    <row r="5" spans="3:23" ht="15.75" x14ac:dyDescent="0.25">
      <c r="C5" s="3"/>
      <c r="D5" s="3"/>
      <c r="E5" s="3"/>
      <c r="J5" s="7"/>
      <c r="L5" s="8"/>
      <c r="M5" s="8" t="s">
        <v>7</v>
      </c>
      <c r="N5" s="10">
        <f>2500*0.5</f>
        <v>1250</v>
      </c>
      <c r="O5" s="9"/>
      <c r="P5" s="8" t="s">
        <v>7</v>
      </c>
      <c r="Q5" s="10">
        <v>4000</v>
      </c>
      <c r="R5" s="9"/>
      <c r="S5" s="8" t="s">
        <v>7</v>
      </c>
      <c r="T5" s="8">
        <f>5500*0.5</f>
        <v>2750</v>
      </c>
      <c r="V5" s="15"/>
    </row>
    <row r="6" spans="3:23" ht="15.75" x14ac:dyDescent="0.25">
      <c r="C6" s="3"/>
      <c r="D6" s="3"/>
      <c r="E6" s="3"/>
      <c r="J6" s="7"/>
    </row>
    <row r="7" spans="3:23" ht="15.75" x14ac:dyDescent="0.25">
      <c r="C7" s="3"/>
      <c r="D7" s="3"/>
      <c r="E7" s="3"/>
      <c r="J7" s="7"/>
    </row>
    <row r="8" spans="3:23" ht="15.75" customHeight="1" x14ac:dyDescent="0.25">
      <c r="C8" s="30" t="s">
        <v>51</v>
      </c>
      <c r="D8" s="6"/>
      <c r="E8" s="6"/>
      <c r="J8" s="7"/>
    </row>
    <row r="9" spans="3:23" ht="15" customHeight="1" x14ac:dyDescent="0.25">
      <c r="C9" s="41" t="s">
        <v>52</v>
      </c>
      <c r="D9" s="42"/>
      <c r="E9" s="42"/>
      <c r="J9" s="7"/>
    </row>
    <row r="10" spans="3:23" ht="15" customHeight="1" x14ac:dyDescent="0.25">
      <c r="C10" s="42"/>
      <c r="D10" s="42"/>
      <c r="E10" s="42"/>
      <c r="J10" s="7"/>
    </row>
    <row r="11" spans="3:23" ht="15" customHeight="1" x14ac:dyDescent="0.25">
      <c r="C11" s="42"/>
      <c r="D11" s="42"/>
      <c r="E11" s="42"/>
      <c r="J11" s="7"/>
    </row>
    <row r="12" spans="3:23" ht="15" customHeight="1" x14ac:dyDescent="0.25">
      <c r="C12" s="42"/>
      <c r="D12" s="42"/>
      <c r="E12" s="42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3:23" ht="15" customHeight="1" x14ac:dyDescent="0.25">
      <c r="C13" s="6"/>
      <c r="D13" s="6"/>
      <c r="E13" s="6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3:23" ht="15" customHeight="1" x14ac:dyDescent="0.25">
      <c r="C14" s="6"/>
      <c r="D14" s="6"/>
      <c r="E14" s="6"/>
      <c r="G14" s="38" t="s">
        <v>21</v>
      </c>
      <c r="H14" s="38"/>
      <c r="I14" s="38"/>
      <c r="J14" s="38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3:23" ht="15" customHeight="1" x14ac:dyDescent="0.25">
      <c r="C15" s="6"/>
      <c r="D15" s="6"/>
      <c r="E15" s="6"/>
      <c r="G15" s="38"/>
      <c r="H15" s="38"/>
      <c r="I15" s="38"/>
      <c r="J15" s="38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3:23" ht="15" customHeight="1" x14ac:dyDescent="0.25">
      <c r="C16" s="6"/>
      <c r="D16" s="6"/>
      <c r="E16" s="6"/>
      <c r="G16" s="38"/>
      <c r="H16" s="38"/>
      <c r="I16" s="38"/>
      <c r="J16" s="38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3:23" ht="15.75" customHeight="1" x14ac:dyDescent="0.25">
      <c r="C17" s="6"/>
      <c r="D17" s="6"/>
      <c r="E17" s="6"/>
      <c r="G17" s="38"/>
      <c r="H17" s="38"/>
      <c r="I17" s="38"/>
      <c r="J17" s="38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3:23" ht="15.75" customHeight="1" x14ac:dyDescent="0.25">
      <c r="C18" s="6"/>
      <c r="D18" s="6"/>
      <c r="E18" s="6"/>
      <c r="G18" s="38"/>
      <c r="H18" s="38"/>
      <c r="I18" s="38"/>
      <c r="J18" s="38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3:23" ht="15" customHeight="1" x14ac:dyDescent="0.25">
      <c r="C19" s="6"/>
      <c r="D19" s="6"/>
      <c r="E19" s="6"/>
      <c r="G19" s="38"/>
      <c r="H19" s="38"/>
      <c r="I19" s="38"/>
      <c r="J19" s="38"/>
    </row>
    <row r="20" spans="3:23" ht="15" customHeight="1" x14ac:dyDescent="0.25">
      <c r="C20" s="6"/>
      <c r="D20" s="6"/>
      <c r="E20" s="6"/>
      <c r="J20" s="5" t="s">
        <v>10</v>
      </c>
    </row>
    <row r="21" spans="3:23" ht="15" customHeight="1" x14ac:dyDescent="0.25">
      <c r="C21" s="6"/>
      <c r="D21" s="6"/>
      <c r="E21" s="6"/>
    </row>
    <row r="22" spans="3:23" ht="15" customHeight="1" x14ac:dyDescent="0.25">
      <c r="C22" s="6"/>
      <c r="D22" s="6"/>
      <c r="E22" s="6"/>
    </row>
    <row r="23" spans="3:23" ht="15" customHeight="1" x14ac:dyDescent="0.25">
      <c r="C23" s="6"/>
      <c r="D23" s="6"/>
      <c r="E23" s="6"/>
    </row>
    <row r="24" spans="3:23" ht="15" customHeight="1" x14ac:dyDescent="0.25">
      <c r="C24" s="6"/>
      <c r="D24" s="6"/>
      <c r="E24" s="6"/>
    </row>
    <row r="25" spans="3:23" ht="15" customHeight="1" x14ac:dyDescent="0.25">
      <c r="C25" s="6"/>
      <c r="D25" s="6"/>
      <c r="E25" s="6"/>
    </row>
    <row r="26" spans="3:23" ht="15" customHeight="1" x14ac:dyDescent="0.25">
      <c r="C26" s="6"/>
      <c r="D26" s="6"/>
      <c r="E26" s="6"/>
    </row>
    <row r="27" spans="3:23" ht="15" customHeight="1" x14ac:dyDescent="0.25">
      <c r="C27" s="6"/>
      <c r="D27" s="6"/>
      <c r="E27" s="6"/>
    </row>
  </sheetData>
  <sheetProtection algorithmName="SHA-512" hashValue="RdIXpOx2f7Fa/KKrvEYfgeIjiP0Bb7/L2zTIjsnBEcnVjlxsdRVCW8NgJnyxERrk0IOxCzDCxNkC+WhcOmFFcg==" saltValue="PcF9VYOhUdwnaxf1D1wSRQ==" spinCount="100000" sheet="1" objects="1" scenarios="1"/>
  <protectedRanges>
    <protectedRange sqref="C4:D4" name="Range1"/>
  </protectedRanges>
  <mergeCells count="2">
    <mergeCell ref="C9:E12"/>
    <mergeCell ref="G14:J19"/>
  </mergeCells>
  <dataValidations count="2">
    <dataValidation type="list" allowBlank="1" showInputMessage="1" showErrorMessage="1" sqref="C4">
      <formula1>$U$1:$U$3</formula1>
    </dataValidation>
    <dataValidation type="list" allowBlank="1" showInputMessage="1" showErrorMessage="1" sqref="D4">
      <formula1>$M$1:$M$5</formula1>
    </dataValidation>
  </dataValidations>
  <hyperlinks>
    <hyperlink ref="J20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Разрешаване</vt:lpstr>
      <vt:lpstr>Хомеопатични</vt:lpstr>
      <vt:lpstr>Регистрация</vt:lpstr>
      <vt:lpstr>Разширяване обхват</vt:lpstr>
      <vt:lpstr>Промени</vt:lpstr>
      <vt:lpstr>Прехвърляне на права</vt:lpstr>
      <vt:lpstr>Изменение</vt:lpstr>
      <vt:lpstr>Подновяване</vt:lpstr>
      <vt:lpstr>Подновяване хомеопатични</vt:lpstr>
      <vt:lpstr>Подновяване регистрации</vt:lpstr>
      <vt:lpstr>Паралелен внос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2016-05-20T14:10:53Z</dcterms:modified>
</cp:coreProperties>
</file>